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panova\Desktop\ВСЕ\Раскрытие информации\Мазарюк\Стройкомплекс\"/>
    </mc:Choice>
  </mc:AlternateContent>
  <bookViews>
    <workbookView xWindow="0" yWindow="0" windowWidth="13815" windowHeight="12015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портфеля'!$A$7:$O$14</definedName>
    <definedName name="Report07">'Состав портфеля'!$A$16:$O$21</definedName>
    <definedName name="Report08">'Состав портфеля'!$A$23:$O$23</definedName>
    <definedName name="Report09">'Состав портфеля'!$A$25:$O$46</definedName>
    <definedName name="Report10">'Состав портфеля'!$A$48:$O$48</definedName>
    <definedName name="Report11">'Состав портфеля'!$A$50:$O$50</definedName>
    <definedName name="Report12">'Состав портфеля'!$A$52:$O$52</definedName>
    <definedName name="Report13">'Состав портфеля'!$A$54:$O$54</definedName>
    <definedName name="Report14">'Состав портфеля'!$A$56:$O$56</definedName>
    <definedName name="Report15">'Состав портфеля'!$A$58:$O$62</definedName>
    <definedName name="Report16">'Состав портфеля'!$A$64:$O$65</definedName>
    <definedName name="Report17">'Состав портфеля'!$A$67:$O$67</definedName>
    <definedName name="Report18">'Состав портфеля'!$A$69:$O$70</definedName>
    <definedName name="Report19">'Состав портфеля'!$A$72:$O$76</definedName>
    <definedName name="Report20">'Состав портфеля'!$A$78:$O$78</definedName>
    <definedName name="Report21">'Состав портфеля'!$A$80:$O$80</definedName>
    <definedName name="Report22">'Состав портфеля'!$A$82:$O$82</definedName>
    <definedName name="Report23">'Состав портфеля'!$A$84:$O$84</definedName>
    <definedName name="Report24">'Состав портфеля'!$A$86:$O$86</definedName>
    <definedName name="Report25">'Состав портфеля'!$A$88:$O$89</definedName>
    <definedName name="Report26">'Состав портфеля'!$A$91:$O$91</definedName>
    <definedName name="Report27">'Состав портфеля'!$A$95:$K$95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H7" i="12" l="1"/>
  <c r="H8" i="12"/>
  <c r="H9" i="12"/>
  <c r="H10" i="12"/>
  <c r="H11" i="12"/>
  <c r="H12" i="12"/>
  <c r="H13" i="12"/>
  <c r="H16" i="12"/>
  <c r="H17" i="12"/>
  <c r="H18" i="12"/>
  <c r="H19" i="12"/>
  <c r="H20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58" i="12"/>
  <c r="H59" i="12"/>
  <c r="H60" i="12"/>
  <c r="H61" i="12"/>
  <c r="H64" i="12"/>
  <c r="H69" i="12"/>
  <c r="H72" i="12"/>
  <c r="H73" i="12"/>
  <c r="H74" i="12"/>
  <c r="H75" i="12"/>
  <c r="H88" i="12"/>
  <c r="H93" i="12"/>
  <c r="G94" i="12"/>
  <c r="H94" i="12" s="1"/>
  <c r="G89" i="12" l="1"/>
  <c r="G76" i="12"/>
  <c r="G70" i="12"/>
  <c r="G65" i="12"/>
  <c r="G62" i="12"/>
  <c r="G46" i="12"/>
  <c r="G21" i="12"/>
  <c r="G14" i="12"/>
  <c r="B5" i="9"/>
  <c r="G95" i="12" l="1"/>
  <c r="B3" i="12"/>
  <c r="H95" i="12" l="1"/>
  <c r="K95" i="12"/>
  <c r="O1" i="12"/>
  <c r="H91" i="12" l="1"/>
  <c r="H86" i="12" l="1"/>
  <c r="H89" i="12"/>
  <c r="H82" i="12"/>
  <c r="H84" i="12"/>
  <c r="H78" i="12"/>
  <c r="H80" i="12"/>
  <c r="H70" i="12"/>
  <c r="H76" i="12"/>
  <c r="H65" i="12"/>
  <c r="H67" i="12"/>
  <c r="H56" i="12"/>
  <c r="H62" i="12"/>
  <c r="H52" i="12"/>
  <c r="H54" i="12"/>
  <c r="H48" i="12"/>
  <c r="H50" i="12"/>
  <c r="H23" i="12"/>
  <c r="H46" i="12"/>
  <c r="H14" i="12"/>
  <c r="H21" i="12"/>
  <c r="B2" i="12"/>
</calcChain>
</file>

<file path=xl/sharedStrings.xml><?xml version="1.0" encoding="utf-8"?>
<sst xmlns="http://schemas.openxmlformats.org/spreadsheetml/2006/main" count="236" uniqueCount="168">
  <si>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</si>
  <si>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</si>
  <si>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</si>
  <si>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</si>
  <si>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</si>
  <si>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</si>
  <si>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</si>
  <si>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</si>
  <si>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</si>
  <si>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</si>
  <si>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</si>
  <si>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</si>
  <si>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</si>
  <si>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</si>
  <si>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</si>
  <si>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</si>
  <si>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</si>
  <si>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</si>
  <si>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</si>
  <si>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</si>
  <si>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</si>
  <si>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</si>
  <si>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</si>
  <si>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</si>
  <si>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</si>
  <si>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</si>
  <si>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</si>
  <si>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</si>
  <si>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</si>
  <si>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</si>
  <si>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</si>
  <si>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</si>
  <si>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</si>
  <si>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</si>
  <si>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</si>
  <si>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</si>
  <si>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</si>
  <si>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</si>
  <si>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</si>
  <si>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ПР - Стройкомплекс</t>
  </si>
  <si>
    <t>Report03</t>
  </si>
  <si>
    <t>Report04</t>
  </si>
  <si>
    <t>Report05</t>
  </si>
  <si>
    <t>Состав инвестиционного портфеля средств пенсионных резервов фонда на 31.10.2022</t>
  </si>
  <si>
    <t>Report28</t>
  </si>
  <si>
    <t>Акционерное общество «Негосударственный Пенсионный Фонд "Стройкомплекс"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</si>
  <si>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</si>
  <si>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</si>
  <si>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</si>
  <si>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</si>
  <si>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</si>
  <si>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26211RMFS</t>
  </si>
  <si>
    <t>RU000A0JTJL3</t>
  </si>
  <si>
    <t>26220RMFS</t>
  </si>
  <si>
    <t>RU000A0JXB41</t>
  </si>
  <si>
    <t>26221RMFS</t>
  </si>
  <si>
    <t>RU000A0JXFM1</t>
  </si>
  <si>
    <t>26228RMFS</t>
  </si>
  <si>
    <t>RU000A100A82</t>
  </si>
  <si>
    <t>26239RMFS</t>
  </si>
  <si>
    <t>RU000A103901</t>
  </si>
  <si>
    <t>29012RMFS</t>
  </si>
  <si>
    <t>RU000A0JX0H6</t>
  </si>
  <si>
    <t>RU25072MOS0</t>
  </si>
  <si>
    <t>RU000A1030S9</t>
  </si>
  <si>
    <t>Правительство Москвы в лице Департамента финансов города Москвы</t>
  </si>
  <si>
    <t>1027700505348</t>
  </si>
  <si>
    <t>RU34011MOO0</t>
  </si>
  <si>
    <t>RU000A0ZYML3</t>
  </si>
  <si>
    <t>Министерство экономики и финансов Московской области</t>
  </si>
  <si>
    <t>1025002870837</t>
  </si>
  <si>
    <t>RU34012MOO0</t>
  </si>
  <si>
    <t>RU000A100XP4</t>
  </si>
  <si>
    <t>RU35002YML0</t>
  </si>
  <si>
    <t>RU000A0JX0Z8</t>
  </si>
  <si>
    <t>Правительство Ямало-Ненецкого автономного округа</t>
  </si>
  <si>
    <t>1028900508735</t>
  </si>
  <si>
    <t>RU35012SAM0</t>
  </si>
  <si>
    <t>RU000A0JWM56</t>
  </si>
  <si>
    <t>Министерство управления финансами Самарской области</t>
  </si>
  <si>
    <t>1026300972444</t>
  </si>
  <si>
    <t>4B02-01-00161-A-001P</t>
  </si>
  <si>
    <t>RU000A1018K1</t>
  </si>
  <si>
    <t>публичное акционерное общество "Татнефть" имени В.Д. Шашина</t>
  </si>
  <si>
    <t>1021601623702</t>
  </si>
  <si>
    <t>4B02-01-40155-F-001P</t>
  </si>
  <si>
    <t>RU000A100VQ6</t>
  </si>
  <si>
    <t>Публичное акционерное общество "Горно-металлургическая компания "Норильский никель"</t>
  </si>
  <si>
    <t>1028400000298</t>
  </si>
  <si>
    <t>4B02-01-65018-D-001P</t>
  </si>
  <si>
    <t>RU000A0ZZQN7</t>
  </si>
  <si>
    <t>ПУБЛИЧНОЕ АКЦИОНЕРНОЕ ОБЩЕСТВО "ФЕДЕРАЛЬНАЯ СЕТЕВАЯ КОМПАНИЯ - РОССЕТИ"</t>
  </si>
  <si>
    <t>1024701893336</t>
  </si>
  <si>
    <t>4B02-02-00124-A-001P</t>
  </si>
  <si>
    <t>RU000A0JXPN8</t>
  </si>
  <si>
    <t>ПУБЛИЧНОЕ АКЦИОНЕРНОЕ ОБЩЕСТВО "РОСТЕЛЕКОМ"</t>
  </si>
  <si>
    <t>1027700198767</t>
  </si>
  <si>
    <t>4B02-02-00124-A-002P</t>
  </si>
  <si>
    <t>RU000A101FC7</t>
  </si>
  <si>
    <t>4B02-02-55465-E-001P</t>
  </si>
  <si>
    <t>RU000A0ZYLF7</t>
  </si>
  <si>
    <t>Акционерное общество "Федеральная пассажирская компания"</t>
  </si>
  <si>
    <t>1097746772738</t>
  </si>
  <si>
    <t>4B02-02-60525-P-002P</t>
  </si>
  <si>
    <t>RU000A101MC3</t>
  </si>
  <si>
    <t>Публичное акционерное общество "Магнит"</t>
  </si>
  <si>
    <t>1032304945947</t>
  </si>
  <si>
    <t>4B02-03-00207-A-001P</t>
  </si>
  <si>
    <t>RU000A100YU2</t>
  </si>
  <si>
    <t>Публичное акционерное общество "Акрон"</t>
  </si>
  <si>
    <t>1025300786610</t>
  </si>
  <si>
    <t>4B02-03-60525-P-002P</t>
  </si>
  <si>
    <t>RU000A101PJ1</t>
  </si>
  <si>
    <t>4B02-04-00122-A-002P</t>
  </si>
  <si>
    <t>RU000A0ZYT40</t>
  </si>
  <si>
    <t>публичное акционерное общество "Нефтяная компания "Роснефть"</t>
  </si>
  <si>
    <t>1027700043502</t>
  </si>
  <si>
    <t>4B02-04-00124-A-002P</t>
  </si>
  <si>
    <t>RU000A101LY9</t>
  </si>
  <si>
    <t>4B02-04-31153-H-001P</t>
  </si>
  <si>
    <t>RU000A100LS3</t>
  </si>
  <si>
    <t>Акционерное общество "Минерально-химическая компания "ЕвроХим"</t>
  </si>
  <si>
    <t>1027700002659</t>
  </si>
  <si>
    <t>4B02-04-32432-H</t>
  </si>
  <si>
    <t>RU000A0JVA10</t>
  </si>
  <si>
    <t>акционерное общество "Государственная транспортная лизинговая компания"</t>
  </si>
  <si>
    <t>1027739407189</t>
  </si>
  <si>
    <t>4B02-05-00122-A-002P</t>
  </si>
  <si>
    <t>RU000A0ZYVU5</t>
  </si>
  <si>
    <t>4B02-05-31153-H-001P</t>
  </si>
  <si>
    <t>RU000A100LV7</t>
  </si>
  <si>
    <t>4B02-05-65045-D-001P</t>
  </si>
  <si>
    <t>RU000A0ZYU05</t>
  </si>
  <si>
    <t>открытое акционерное общество "Российские железные дороги"</t>
  </si>
  <si>
    <t>1037739877295</t>
  </si>
  <si>
    <t>4B02-06-65045-D-001P</t>
  </si>
  <si>
    <t>RU000A0ZZ4P9</t>
  </si>
  <si>
    <t>4B02-07-65045-D-001P</t>
  </si>
  <si>
    <t>RU000A0ZZ9R4</t>
  </si>
  <si>
    <t>4B02-13-00206-A-001P</t>
  </si>
  <si>
    <t>RU000A1010B7</t>
  </si>
  <si>
    <t>Публичное акционерное общество "Транснефть"</t>
  </si>
  <si>
    <t>1027700049486</t>
  </si>
  <si>
    <t>4B02-13-04715-A-001P</t>
  </si>
  <si>
    <t>RU000A101939</t>
  </si>
  <si>
    <t>Публичное акционерное общество "Мобильные ТелеСистемы"</t>
  </si>
  <si>
    <t>1027700149124</t>
  </si>
  <si>
    <t>4B02-17-65045-D-001P</t>
  </si>
  <si>
    <t>RU000A1010M4</t>
  </si>
  <si>
    <t>АКБ «ПЕРЕСВЕТ» (ПАО), 40701/158, 29.09.2014</t>
  </si>
  <si>
    <t>Акционерный коммерческий банк «ПЕРЕСВЕТ» (Публичное акционерное общество)</t>
  </si>
  <si>
    <t>1027739250285</t>
  </si>
  <si>
    <t>Банк ГПБ (АО), 4267/2022-ДУ-4, 09.08.2022</t>
  </si>
  <si>
    <t>"Газпромбанк" (Акционерное общество)</t>
  </si>
  <si>
    <t>1027700167110</t>
  </si>
  <si>
    <t>ПАО Сбербанк, 40701810338000000262, 26.01.2015</t>
  </si>
  <si>
    <t>Публичное акционерное общество "Сбербанк России"</t>
  </si>
  <si>
    <t>1027700132195</t>
  </si>
  <si>
    <t>ПАО Сбербанк, 40701810638000000140, 26.01.2015</t>
  </si>
  <si>
    <t>АКБ «ПЕРЕСВЕТ» (ПАО), 42007/1/2017, 24.04.2017</t>
  </si>
  <si>
    <t>ООО "ИК "Гелиус Капитал", 220810/3, 10.08.2022</t>
  </si>
  <si>
    <t>Общество с ограниченной ответственностью «Инвестиционная компания "Гелиус Капитал"</t>
  </si>
  <si>
    <t>1067746469702</t>
  </si>
  <si>
    <t>26237RMFS</t>
  </si>
  <si>
    <t>АКБ «ПЕРЕСВЕТ» (ПАО), 40701/158 (ДС от 24.04.2017), 29.09.2014</t>
  </si>
  <si>
    <t>Прочая кредиторская задолженность, в т.ч.:</t>
  </si>
  <si>
    <t>Оплата услуг/вознаграждение Спецдепозитария</t>
  </si>
  <si>
    <t>Акционерное общество "Специализированный депозитарий "ИНФИНИТУМ"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</si>
</sst>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9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6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44832</v>
      </c>
      <c r="G6" s="3">
        <v>44865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297088956.73000002</v>
      </c>
      <c r="C7">
        <v>48786373.82</v>
      </c>
      <c r="D7">
        <v>197104266.03</v>
      </c>
      <c r="E7">
        <v>0</v>
      </c>
      <c r="H7">
        <v>26934166.079999998</v>
      </c>
      <c r="I7">
        <v>235354610.77000001</v>
      </c>
      <c r="M7">
        <v>31658793.16</v>
      </c>
      <c r="N7">
        <v>59</v>
      </c>
    </row>
    <row r="8" spans="1:14" x14ac:dyDescent="0.2">
      <c r="A8" t="s">
        <v>41</v>
      </c>
      <c r="B8">
        <v>836927166.59000003</v>
      </c>
    </row>
    <row r="9" spans="1:14" x14ac:dyDescent="0.2">
      <c r="A9" t="s">
        <v>42</v>
      </c>
      <c r="B9" s="2" t="s">
        <v>43</v>
      </c>
      <c r="C9">
        <v>836927166.59000003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836927166.59000003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9"/>
  <sheetViews>
    <sheetView tabSelected="1" topLeftCell="A88" zoomScale="80" zoomScaleNormal="80" workbookViewId="0">
      <selection activeCell="G97" sqref="G97"/>
    </sheetView>
  </sheetViews>
  <sheetFormatPr defaultRowHeight="14.25" x14ac:dyDescent="0.2"/>
  <cols>
    <col min="1" max="1" width="2.19921875" customWidth="1"/>
    <col min="2" max="2" width="50.5" style="9" customWidth="1"/>
    <col min="3" max="3" width="12" bestFit="1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12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44865</v>
      </c>
    </row>
    <row r="2" spans="1:15" s="4" customFormat="1" ht="14.25" customHeight="1" x14ac:dyDescent="0.15">
      <c r="B2" s="44" t="str">
        <f>Report05_NAME</f>
        <v>Состав инвестиционного портфеля средств пенсионных резервов фонда на 31.10.2022</v>
      </c>
      <c r="C2" s="45"/>
      <c r="D2" s="45"/>
      <c r="E2" s="45"/>
      <c r="F2" s="45"/>
      <c r="G2" s="45"/>
      <c r="H2" s="45"/>
      <c r="J2" s="19"/>
      <c r="K2" s="19"/>
      <c r="O2" s="19">
        <v>836889602.95000005</v>
      </c>
    </row>
    <row r="3" spans="1:15" s="4" customFormat="1" ht="14.25" customHeight="1" x14ac:dyDescent="0.15">
      <c r="B3" s="46" t="str">
        <f>Report28_FULLNAME</f>
        <v>Акционерное общество «Негосударственный Пенсионный Фонд "Стройкомплекс"</v>
      </c>
      <c r="C3" s="47"/>
      <c r="D3" s="47"/>
      <c r="E3" s="47"/>
      <c r="F3" s="47"/>
      <c r="G3" s="47"/>
      <c r="H3" s="47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94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2900</v>
      </c>
      <c r="G7" s="23">
        <v>2903354</v>
      </c>
      <c r="H7" s="23">
        <f t="shared" ref="H7:H13" si="0">(G7/$O$2) *100</f>
        <v>0.34692198227410181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18299</v>
      </c>
      <c r="G8" s="23">
        <v>18194296.079999998</v>
      </c>
      <c r="H8" s="23">
        <f t="shared" si="0"/>
        <v>2.1740377722301583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54650</v>
      </c>
      <c r="G9" s="23">
        <v>54996955.649999999</v>
      </c>
      <c r="H9" s="23">
        <f t="shared" si="0"/>
        <v>6.5715902618622675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41000</v>
      </c>
      <c r="G10" s="23">
        <v>36952254.649999999</v>
      </c>
      <c r="H10" s="23">
        <f t="shared" si="0"/>
        <v>4.4154276167065385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1110</v>
      </c>
      <c r="G11" s="23">
        <v>999975.9</v>
      </c>
      <c r="H11" s="23">
        <f t="shared" si="0"/>
        <v>0.11948719358863197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41000</v>
      </c>
      <c r="G12" s="23">
        <v>35013530.799999997</v>
      </c>
      <c r="H12" s="23">
        <f t="shared" si="0"/>
        <v>4.1837693617627458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138900</v>
      </c>
      <c r="G13" s="23">
        <v>148028589.65000001</v>
      </c>
      <c r="H13" s="23">
        <f t="shared" si="0"/>
        <v>17.68794702768508</v>
      </c>
      <c r="J13" s="31"/>
      <c r="K13" s="31"/>
    </row>
    <row r="14" spans="1:15" s="5" customFormat="1" ht="35.25" customHeight="1" x14ac:dyDescent="0.2">
      <c r="B14" s="11" t="s">
        <v>5</v>
      </c>
      <c r="C14" s="13"/>
      <c r="D14" s="13"/>
      <c r="E14" s="13"/>
      <c r="F14" s="38"/>
      <c r="G14" s="23">
        <f>SUM($G$7:$G$13)</f>
        <v>297088956.73000002</v>
      </c>
      <c r="H14" s="23">
        <f>(G14/$O$2) *100</f>
        <v>35.499181216109527</v>
      </c>
      <c r="J14" s="31"/>
      <c r="K14" s="31"/>
    </row>
    <row r="15" spans="1:15" s="5" customFormat="1" ht="35.25" customHeight="1" x14ac:dyDescent="0.2">
      <c r="A15" s="7"/>
      <c r="B15" s="10" t="s">
        <v>8</v>
      </c>
      <c r="C15" s="15"/>
      <c r="D15" s="15"/>
      <c r="E15" s="15"/>
      <c r="F15" s="39"/>
      <c r="G15" s="24"/>
      <c r="H15" s="27"/>
      <c r="I15" s="7"/>
      <c r="J15" s="32"/>
      <c r="K15" s="32"/>
      <c r="L15" s="7"/>
      <c r="M15" s="7"/>
      <c r="N15" s="7"/>
      <c r="O15" s="7"/>
    </row>
    <row r="16" spans="1:15" s="5" customFormat="1" ht="35.25" customHeight="1" x14ac:dyDescent="0.2">
      <c r="B16" s="11" t="s">
        <v>63</v>
      </c>
      <c r="C16" s="14" t="s">
        <v>64</v>
      </c>
      <c r="D16" s="14" t="s">
        <v>65</v>
      </c>
      <c r="E16" s="14" t="s">
        <v>66</v>
      </c>
      <c r="F16" s="37">
        <v>5220</v>
      </c>
      <c r="G16" s="23">
        <v>4860237.5999999996</v>
      </c>
      <c r="H16" s="23">
        <f t="shared" ref="H16:H20" si="1">(G16/$O$2) *100</f>
        <v>0.58075014707649253</v>
      </c>
      <c r="J16" s="31"/>
      <c r="K16" s="31"/>
    </row>
    <row r="17" spans="2:11" s="5" customFormat="1" ht="35.25" customHeight="1" x14ac:dyDescent="0.2">
      <c r="B17" s="11" t="s">
        <v>67</v>
      </c>
      <c r="C17" s="14" t="s">
        <v>68</v>
      </c>
      <c r="D17" s="14" t="s">
        <v>69</v>
      </c>
      <c r="E17" s="14" t="s">
        <v>70</v>
      </c>
      <c r="F17" s="37">
        <v>114320</v>
      </c>
      <c r="G17" s="23">
        <v>28114370</v>
      </c>
      <c r="H17" s="23">
        <f t="shared" si="1"/>
        <v>3.3593881320664098</v>
      </c>
      <c r="J17" s="31"/>
      <c r="K17" s="31"/>
    </row>
    <row r="18" spans="2:11" s="5" customFormat="1" ht="35.25" customHeight="1" x14ac:dyDescent="0.2">
      <c r="B18" s="11" t="s">
        <v>71</v>
      </c>
      <c r="C18" s="14" t="s">
        <v>72</v>
      </c>
      <c r="D18" s="14" t="s">
        <v>69</v>
      </c>
      <c r="E18" s="14" t="s">
        <v>70</v>
      </c>
      <c r="F18" s="37">
        <v>17869</v>
      </c>
      <c r="G18" s="23">
        <v>8555319.8200000003</v>
      </c>
      <c r="H18" s="23">
        <f t="shared" si="1"/>
        <v>1.0222757923915966</v>
      </c>
      <c r="J18" s="31"/>
      <c r="K18" s="31"/>
    </row>
    <row r="19" spans="2:11" s="5" customFormat="1" ht="35.25" customHeight="1" x14ac:dyDescent="0.2">
      <c r="B19" s="11" t="s">
        <v>73</v>
      </c>
      <c r="C19" s="14" t="s">
        <v>74</v>
      </c>
      <c r="D19" s="14" t="s">
        <v>75</v>
      </c>
      <c r="E19" s="14" t="s">
        <v>76</v>
      </c>
      <c r="F19" s="37">
        <v>1500</v>
      </c>
      <c r="G19" s="23">
        <v>227940</v>
      </c>
      <c r="H19" s="23">
        <f t="shared" si="1"/>
        <v>2.723656730786489E-2</v>
      </c>
      <c r="J19" s="31"/>
      <c r="K19" s="31"/>
    </row>
    <row r="20" spans="2:11" s="5" customFormat="1" ht="35.25" customHeight="1" x14ac:dyDescent="0.2">
      <c r="B20" s="11" t="s">
        <v>77</v>
      </c>
      <c r="C20" s="14" t="s">
        <v>78</v>
      </c>
      <c r="D20" s="14" t="s">
        <v>79</v>
      </c>
      <c r="E20" s="14" t="s">
        <v>80</v>
      </c>
      <c r="F20" s="37">
        <v>14020</v>
      </c>
      <c r="G20" s="23">
        <v>7028506.4000000004</v>
      </c>
      <c r="H20" s="23">
        <f t="shared" si="1"/>
        <v>0.83983674492129134</v>
      </c>
      <c r="J20" s="31"/>
      <c r="K20" s="31"/>
    </row>
    <row r="21" spans="2:11" s="5" customFormat="1" ht="35.25" customHeight="1" x14ac:dyDescent="0.2">
      <c r="B21" s="11" t="s">
        <v>5</v>
      </c>
      <c r="C21" s="13"/>
      <c r="D21" s="13"/>
      <c r="E21" s="13"/>
      <c r="F21" s="38"/>
      <c r="G21" s="23">
        <f>SUM($G$16:$G$20)</f>
        <v>48786373.82</v>
      </c>
      <c r="H21" s="23">
        <f>(G21/$O$2) *100</f>
        <v>5.8294873837636558</v>
      </c>
      <c r="J21" s="31"/>
      <c r="K21" s="31"/>
    </row>
    <row r="22" spans="2:11" s="5" customFormat="1" ht="35.25" customHeight="1" x14ac:dyDescent="0.2">
      <c r="B22" s="12" t="s">
        <v>15</v>
      </c>
      <c r="C22" s="13"/>
      <c r="D22" s="13"/>
      <c r="E22" s="13"/>
      <c r="F22" s="38"/>
      <c r="G22" s="23"/>
      <c r="H22" s="28"/>
      <c r="J22" s="31"/>
      <c r="K22" s="31"/>
    </row>
    <row r="23" spans="2:11" s="5" customFormat="1" ht="35.25" customHeight="1" x14ac:dyDescent="0.2">
      <c r="B23" s="11" t="s">
        <v>5</v>
      </c>
      <c r="C23" s="13"/>
      <c r="D23" s="13"/>
      <c r="E23" s="13"/>
      <c r="F23" s="38"/>
      <c r="G23" s="23"/>
      <c r="H23" s="23">
        <f>(G23/$O$2) *100</f>
        <v>0</v>
      </c>
      <c r="J23" s="31"/>
      <c r="K23" s="31"/>
    </row>
    <row r="24" spans="2:11" s="5" customFormat="1" ht="35.25" customHeight="1" x14ac:dyDescent="0.2">
      <c r="B24" s="10" t="s">
        <v>16</v>
      </c>
      <c r="C24" s="13"/>
      <c r="D24" s="13"/>
      <c r="E24" s="13"/>
      <c r="F24" s="38"/>
      <c r="G24" s="23"/>
      <c r="H24" s="28"/>
      <c r="J24" s="31"/>
      <c r="K24" s="31"/>
    </row>
    <row r="25" spans="2:11" s="5" customFormat="1" ht="35.25" customHeight="1" x14ac:dyDescent="0.2">
      <c r="B25" s="11" t="s">
        <v>81</v>
      </c>
      <c r="C25" s="14" t="s">
        <v>82</v>
      </c>
      <c r="D25" s="14" t="s">
        <v>83</v>
      </c>
      <c r="E25" s="14" t="s">
        <v>84</v>
      </c>
      <c r="F25" s="37">
        <v>15540</v>
      </c>
      <c r="G25" s="23">
        <v>15209775</v>
      </c>
      <c r="H25" s="23">
        <f t="shared" ref="H25:H45" si="2">(G25/$O$2) *100</f>
        <v>1.8174171296173585</v>
      </c>
      <c r="J25" s="31"/>
      <c r="K25" s="31"/>
    </row>
    <row r="26" spans="2:11" s="5" customFormat="1" ht="35.25" customHeight="1" x14ac:dyDescent="0.2">
      <c r="B26" s="11" t="s">
        <v>85</v>
      </c>
      <c r="C26" s="14" t="s">
        <v>86</v>
      </c>
      <c r="D26" s="14" t="s">
        <v>87</v>
      </c>
      <c r="E26" s="14" t="s">
        <v>88</v>
      </c>
      <c r="F26" s="37">
        <v>19524</v>
      </c>
      <c r="G26" s="23">
        <v>18411327.239999998</v>
      </c>
      <c r="H26" s="23">
        <f t="shared" si="2"/>
        <v>2.1999708414468118</v>
      </c>
      <c r="J26" s="31"/>
      <c r="K26" s="31"/>
    </row>
    <row r="27" spans="2:11" s="5" customFormat="1" ht="35.25" customHeight="1" x14ac:dyDescent="0.2">
      <c r="B27" s="11" t="s">
        <v>89</v>
      </c>
      <c r="C27" s="14" t="s">
        <v>90</v>
      </c>
      <c r="D27" s="14" t="s">
        <v>91</v>
      </c>
      <c r="E27" s="14" t="s">
        <v>92</v>
      </c>
      <c r="F27" s="37">
        <v>1380</v>
      </c>
      <c r="G27" s="23">
        <v>1363329.6</v>
      </c>
      <c r="H27" s="23">
        <f t="shared" si="2"/>
        <v>0.16290435383523963</v>
      </c>
      <c r="J27" s="31"/>
      <c r="K27" s="31"/>
    </row>
    <row r="28" spans="2:11" s="5" customFormat="1" ht="35.25" customHeight="1" x14ac:dyDescent="0.2">
      <c r="B28" s="11" t="s">
        <v>93</v>
      </c>
      <c r="C28" s="14" t="s">
        <v>94</v>
      </c>
      <c r="D28" s="14" t="s">
        <v>95</v>
      </c>
      <c r="E28" s="14" t="s">
        <v>96</v>
      </c>
      <c r="F28" s="37">
        <v>100</v>
      </c>
      <c r="G28" s="23">
        <v>99922</v>
      </c>
      <c r="H28" s="23">
        <f t="shared" si="2"/>
        <v>1.1939687104222496E-2</v>
      </c>
      <c r="J28" s="31"/>
      <c r="K28" s="31"/>
    </row>
    <row r="29" spans="2:11" s="5" customFormat="1" ht="35.25" customHeight="1" x14ac:dyDescent="0.2">
      <c r="B29" s="11" t="s">
        <v>97</v>
      </c>
      <c r="C29" s="14" t="s">
        <v>98</v>
      </c>
      <c r="D29" s="14" t="s">
        <v>95</v>
      </c>
      <c r="E29" s="14" t="s">
        <v>96</v>
      </c>
      <c r="F29" s="37">
        <v>1751</v>
      </c>
      <c r="G29" s="23">
        <v>1710744.51</v>
      </c>
      <c r="H29" s="23">
        <f t="shared" si="2"/>
        <v>0.20441698689644353</v>
      </c>
      <c r="J29" s="31"/>
      <c r="K29" s="31"/>
    </row>
    <row r="30" spans="2:11" s="5" customFormat="1" ht="35.25" customHeight="1" x14ac:dyDescent="0.2">
      <c r="B30" s="11" t="s">
        <v>99</v>
      </c>
      <c r="C30" s="14" t="s">
        <v>100</v>
      </c>
      <c r="D30" s="14" t="s">
        <v>101</v>
      </c>
      <c r="E30" s="14" t="s">
        <v>102</v>
      </c>
      <c r="F30" s="37">
        <v>950</v>
      </c>
      <c r="G30" s="23">
        <v>960535.5</v>
      </c>
      <c r="H30" s="23">
        <f t="shared" si="2"/>
        <v>0.11477445730167436</v>
      </c>
      <c r="J30" s="31"/>
      <c r="K30" s="31"/>
    </row>
    <row r="31" spans="2:11" s="5" customFormat="1" ht="35.25" customHeight="1" x14ac:dyDescent="0.2">
      <c r="B31" s="11" t="s">
        <v>103</v>
      </c>
      <c r="C31" s="14" t="s">
        <v>104</v>
      </c>
      <c r="D31" s="14" t="s">
        <v>105</v>
      </c>
      <c r="E31" s="14" t="s">
        <v>106</v>
      </c>
      <c r="F31" s="37">
        <v>4400</v>
      </c>
      <c r="G31" s="23">
        <v>4241248</v>
      </c>
      <c r="H31" s="23">
        <f t="shared" si="2"/>
        <v>0.50678703440092721</v>
      </c>
      <c r="J31" s="31"/>
      <c r="K31" s="31"/>
    </row>
    <row r="32" spans="2:11" s="5" customFormat="1" ht="35.25" customHeight="1" x14ac:dyDescent="0.2">
      <c r="B32" s="11" t="s">
        <v>107</v>
      </c>
      <c r="C32" s="14" t="s">
        <v>108</v>
      </c>
      <c r="D32" s="14" t="s">
        <v>109</v>
      </c>
      <c r="E32" s="14" t="s">
        <v>110</v>
      </c>
      <c r="F32" s="37">
        <v>6750</v>
      </c>
      <c r="G32" s="23">
        <v>6560932.5</v>
      </c>
      <c r="H32" s="23">
        <f t="shared" si="2"/>
        <v>0.78396630533740574</v>
      </c>
      <c r="J32" s="31"/>
      <c r="K32" s="31"/>
    </row>
    <row r="33" spans="2:11" s="5" customFormat="1" ht="35.25" customHeight="1" x14ac:dyDescent="0.2">
      <c r="B33" s="11" t="s">
        <v>111</v>
      </c>
      <c r="C33" s="14" t="s">
        <v>112</v>
      </c>
      <c r="D33" s="14" t="s">
        <v>105</v>
      </c>
      <c r="E33" s="14" t="s">
        <v>106</v>
      </c>
      <c r="F33" s="37">
        <v>21090</v>
      </c>
      <c r="G33" s="23">
        <v>20632557.899999999</v>
      </c>
      <c r="H33" s="23">
        <f t="shared" si="2"/>
        <v>2.4653858558250832</v>
      </c>
      <c r="J33" s="31"/>
      <c r="K33" s="31"/>
    </row>
    <row r="34" spans="2:11" s="5" customFormat="1" ht="35.25" customHeight="1" x14ac:dyDescent="0.2">
      <c r="B34" s="11" t="s">
        <v>113</v>
      </c>
      <c r="C34" s="14" t="s">
        <v>114</v>
      </c>
      <c r="D34" s="14" t="s">
        <v>115</v>
      </c>
      <c r="E34" s="14" t="s">
        <v>116</v>
      </c>
      <c r="F34" s="37">
        <v>14357</v>
      </c>
      <c r="G34" s="23">
        <v>14215439.98</v>
      </c>
      <c r="H34" s="23">
        <f t="shared" si="2"/>
        <v>1.6986039651933997</v>
      </c>
      <c r="J34" s="31"/>
      <c r="K34" s="31"/>
    </row>
    <row r="35" spans="2:11" s="5" customFormat="1" ht="35.25" customHeight="1" x14ac:dyDescent="0.2">
      <c r="B35" s="11" t="s">
        <v>117</v>
      </c>
      <c r="C35" s="14" t="s">
        <v>118</v>
      </c>
      <c r="D35" s="14" t="s">
        <v>95</v>
      </c>
      <c r="E35" s="14" t="s">
        <v>96</v>
      </c>
      <c r="F35" s="37">
        <v>3000</v>
      </c>
      <c r="G35" s="23">
        <v>2910931.35</v>
      </c>
      <c r="H35" s="23">
        <f t="shared" si="2"/>
        <v>0.347827400381017</v>
      </c>
      <c r="J35" s="31"/>
      <c r="K35" s="31"/>
    </row>
    <row r="36" spans="2:11" s="5" customFormat="1" ht="35.25" customHeight="1" x14ac:dyDescent="0.2">
      <c r="B36" s="11" t="s">
        <v>119</v>
      </c>
      <c r="C36" s="14" t="s">
        <v>120</v>
      </c>
      <c r="D36" s="14" t="s">
        <v>121</v>
      </c>
      <c r="E36" s="14" t="s">
        <v>122</v>
      </c>
      <c r="F36" s="37">
        <v>19225</v>
      </c>
      <c r="G36" s="23">
        <v>19209235.5</v>
      </c>
      <c r="H36" s="23">
        <f t="shared" si="2"/>
        <v>2.2953129579204075</v>
      </c>
      <c r="J36" s="31"/>
      <c r="K36" s="31"/>
    </row>
    <row r="37" spans="2:11" s="5" customFormat="1" ht="35.25" customHeight="1" x14ac:dyDescent="0.2">
      <c r="B37" s="11" t="s">
        <v>123</v>
      </c>
      <c r="C37" s="14" t="s">
        <v>124</v>
      </c>
      <c r="D37" s="14" t="s">
        <v>125</v>
      </c>
      <c r="E37" s="14" t="s">
        <v>126</v>
      </c>
      <c r="F37" s="37">
        <v>7218</v>
      </c>
      <c r="G37" s="23">
        <v>7009327.6200000001</v>
      </c>
      <c r="H37" s="23">
        <f t="shared" si="2"/>
        <v>0.83754507109329834</v>
      </c>
      <c r="J37" s="31"/>
      <c r="K37" s="31"/>
    </row>
    <row r="38" spans="2:11" s="5" customFormat="1" ht="35.25" customHeight="1" x14ac:dyDescent="0.2">
      <c r="B38" s="11" t="s">
        <v>127</v>
      </c>
      <c r="C38" s="14" t="s">
        <v>128</v>
      </c>
      <c r="D38" s="14" t="s">
        <v>115</v>
      </c>
      <c r="E38" s="14" t="s">
        <v>116</v>
      </c>
      <c r="F38" s="37">
        <v>379</v>
      </c>
      <c r="G38" s="23">
        <v>365242.3</v>
      </c>
      <c r="H38" s="23">
        <f t="shared" si="2"/>
        <v>4.3642829199040889E-2</v>
      </c>
      <c r="J38" s="31"/>
      <c r="K38" s="31"/>
    </row>
    <row r="39" spans="2:11" s="5" customFormat="1" ht="35.25" customHeight="1" x14ac:dyDescent="0.2">
      <c r="B39" s="11" t="s">
        <v>129</v>
      </c>
      <c r="C39" s="14" t="s">
        <v>130</v>
      </c>
      <c r="D39" s="14" t="s">
        <v>121</v>
      </c>
      <c r="E39" s="14" t="s">
        <v>122</v>
      </c>
      <c r="F39" s="37">
        <v>1</v>
      </c>
      <c r="G39" s="23">
        <v>991.27</v>
      </c>
      <c r="H39" s="23">
        <f t="shared" si="2"/>
        <v>1.1844692495949472E-4</v>
      </c>
      <c r="J39" s="31"/>
      <c r="K39" s="31"/>
    </row>
    <row r="40" spans="2:11" s="5" customFormat="1" ht="35.25" customHeight="1" x14ac:dyDescent="0.2">
      <c r="B40" s="11" t="s">
        <v>131</v>
      </c>
      <c r="C40" s="14" t="s">
        <v>132</v>
      </c>
      <c r="D40" s="14" t="s">
        <v>133</v>
      </c>
      <c r="E40" s="14" t="s">
        <v>134</v>
      </c>
      <c r="F40" s="37">
        <v>6055</v>
      </c>
      <c r="G40" s="23">
        <v>5593003.5</v>
      </c>
      <c r="H40" s="23">
        <f t="shared" si="2"/>
        <v>0.66830839817879228</v>
      </c>
      <c r="J40" s="31"/>
      <c r="K40" s="31"/>
    </row>
    <row r="41" spans="2:11" s="5" customFormat="1" ht="35.25" customHeight="1" x14ac:dyDescent="0.2">
      <c r="B41" s="11" t="s">
        <v>135</v>
      </c>
      <c r="C41" s="14" t="s">
        <v>136</v>
      </c>
      <c r="D41" s="14" t="s">
        <v>133</v>
      </c>
      <c r="E41" s="14" t="s">
        <v>134</v>
      </c>
      <c r="F41" s="37">
        <v>16410</v>
      </c>
      <c r="G41" s="23">
        <v>15913535.619999999</v>
      </c>
      <c r="H41" s="23">
        <f t="shared" si="2"/>
        <v>1.9015095376863886</v>
      </c>
      <c r="J41" s="31"/>
      <c r="K41" s="31"/>
    </row>
    <row r="42" spans="2:11" s="5" customFormat="1" ht="35.25" customHeight="1" x14ac:dyDescent="0.2">
      <c r="B42" s="11" t="s">
        <v>137</v>
      </c>
      <c r="C42" s="14" t="s">
        <v>138</v>
      </c>
      <c r="D42" s="14" t="s">
        <v>133</v>
      </c>
      <c r="E42" s="14" t="s">
        <v>134</v>
      </c>
      <c r="F42" s="37">
        <v>12825</v>
      </c>
      <c r="G42" s="23">
        <v>12540285</v>
      </c>
      <c r="H42" s="23">
        <f t="shared" si="2"/>
        <v>1.4984395738453473</v>
      </c>
      <c r="J42" s="31"/>
      <c r="K42" s="31"/>
    </row>
    <row r="43" spans="2:11" s="5" customFormat="1" ht="35.25" customHeight="1" x14ac:dyDescent="0.2">
      <c r="B43" s="11" t="s">
        <v>139</v>
      </c>
      <c r="C43" s="14" t="s">
        <v>140</v>
      </c>
      <c r="D43" s="14" t="s">
        <v>141</v>
      </c>
      <c r="E43" s="14" t="s">
        <v>142</v>
      </c>
      <c r="F43" s="37">
        <v>9550</v>
      </c>
      <c r="G43" s="23">
        <v>8717932.1400000006</v>
      </c>
      <c r="H43" s="23">
        <f t="shared" si="2"/>
        <v>1.0417063504277819</v>
      </c>
      <c r="J43" s="31"/>
      <c r="K43" s="31"/>
    </row>
    <row r="44" spans="2:11" s="5" customFormat="1" ht="35.25" customHeight="1" x14ac:dyDescent="0.2">
      <c r="B44" s="11" t="s">
        <v>143</v>
      </c>
      <c r="C44" s="14" t="s">
        <v>144</v>
      </c>
      <c r="D44" s="14" t="s">
        <v>145</v>
      </c>
      <c r="E44" s="14" t="s">
        <v>146</v>
      </c>
      <c r="F44" s="37">
        <v>40070</v>
      </c>
      <c r="G44" s="23">
        <v>39625004.700000003</v>
      </c>
      <c r="H44" s="23">
        <f t="shared" si="2"/>
        <v>4.7347947160920096</v>
      </c>
      <c r="J44" s="31"/>
      <c r="K44" s="31"/>
    </row>
    <row r="45" spans="2:11" s="5" customFormat="1" ht="35.25" customHeight="1" x14ac:dyDescent="0.2">
      <c r="B45" s="11" t="s">
        <v>147</v>
      </c>
      <c r="C45" s="14" t="s">
        <v>148</v>
      </c>
      <c r="D45" s="14" t="s">
        <v>133</v>
      </c>
      <c r="E45" s="14" t="s">
        <v>134</v>
      </c>
      <c r="F45" s="37">
        <v>1930</v>
      </c>
      <c r="G45" s="23">
        <v>1812964.8</v>
      </c>
      <c r="H45" s="23">
        <f t="shared" si="2"/>
        <v>0.21663129684122931</v>
      </c>
      <c r="J45" s="31"/>
      <c r="K45" s="31"/>
    </row>
    <row r="46" spans="2:11" s="5" customFormat="1" ht="35.25" customHeight="1" x14ac:dyDescent="0.2">
      <c r="B46" s="11" t="s">
        <v>5</v>
      </c>
      <c r="C46" s="13"/>
      <c r="D46" s="13"/>
      <c r="E46" s="13"/>
      <c r="F46" s="38"/>
      <c r="G46" s="23">
        <f>SUM($G$25:$G$45)</f>
        <v>197104266.02999997</v>
      </c>
      <c r="H46" s="23">
        <f>(G46/$O$2) *100</f>
        <v>23.552003195548835</v>
      </c>
      <c r="J46" s="31"/>
      <c r="K46" s="31"/>
    </row>
    <row r="47" spans="2:11" s="5" customFormat="1" ht="35.25" customHeight="1" x14ac:dyDescent="0.2">
      <c r="B47" s="12" t="s">
        <v>27</v>
      </c>
      <c r="C47" s="16"/>
      <c r="D47" s="13"/>
      <c r="E47" s="13"/>
      <c r="F47" s="38"/>
      <c r="G47" s="23"/>
      <c r="H47" s="28"/>
      <c r="J47" s="31"/>
      <c r="K47" s="31"/>
    </row>
    <row r="48" spans="2:11" s="5" customFormat="1" ht="35.25" customHeight="1" x14ac:dyDescent="0.2">
      <c r="B48" s="11" t="s">
        <v>5</v>
      </c>
      <c r="C48" s="13"/>
      <c r="D48" s="13"/>
      <c r="E48" s="13"/>
      <c r="F48" s="38"/>
      <c r="G48" s="23"/>
      <c r="H48" s="23">
        <f>(G48/$O$2) *100</f>
        <v>0</v>
      </c>
      <c r="J48" s="31"/>
      <c r="K48" s="31"/>
    </row>
    <row r="49" spans="2:11" s="5" customFormat="1" ht="35.25" customHeight="1" x14ac:dyDescent="0.2">
      <c r="B49" s="10" t="s">
        <v>9</v>
      </c>
      <c r="C49" s="13"/>
      <c r="D49" s="13"/>
      <c r="E49" s="13"/>
      <c r="F49" s="38"/>
      <c r="G49" s="23"/>
      <c r="H49" s="28"/>
      <c r="J49" s="31"/>
      <c r="K49" s="31"/>
    </row>
    <row r="50" spans="2:11" s="5" customFormat="1" ht="35.25" customHeight="1" x14ac:dyDescent="0.2">
      <c r="B50" s="11" t="s">
        <v>5</v>
      </c>
      <c r="C50" s="13"/>
      <c r="D50" s="13"/>
      <c r="E50" s="13"/>
      <c r="F50" s="38"/>
      <c r="G50" s="23"/>
      <c r="H50" s="23">
        <f>(G50/$O$2) *100</f>
        <v>0</v>
      </c>
      <c r="J50" s="31"/>
      <c r="K50" s="31"/>
    </row>
    <row r="51" spans="2:11" s="5" customFormat="1" ht="35.25" customHeight="1" x14ac:dyDescent="0.2">
      <c r="B51" s="10" t="s">
        <v>10</v>
      </c>
      <c r="C51" s="13"/>
      <c r="D51" s="13"/>
      <c r="E51" s="13"/>
      <c r="F51" s="38"/>
      <c r="G51" s="23"/>
      <c r="H51" s="23"/>
      <c r="J51" s="31"/>
      <c r="K51" s="31"/>
    </row>
    <row r="52" spans="2:11" s="5" customFormat="1" ht="35.25" customHeight="1" x14ac:dyDescent="0.2">
      <c r="B52" s="11" t="s">
        <v>5</v>
      </c>
      <c r="C52" s="13"/>
      <c r="D52" s="13"/>
      <c r="E52" s="13"/>
      <c r="F52" s="38"/>
      <c r="G52" s="23"/>
      <c r="H52" s="23">
        <f>(G52/$O$2) *100</f>
        <v>0</v>
      </c>
      <c r="J52" s="31"/>
      <c r="K52" s="31"/>
    </row>
    <row r="53" spans="2:11" s="5" customFormat="1" ht="35.25" customHeight="1" x14ac:dyDescent="0.2">
      <c r="B53" s="10" t="s">
        <v>28</v>
      </c>
      <c r="C53" s="13"/>
      <c r="D53" s="13"/>
      <c r="E53" s="13"/>
      <c r="F53" s="38"/>
      <c r="G53" s="23"/>
      <c r="H53" s="28"/>
      <c r="J53" s="31"/>
      <c r="K53" s="31"/>
    </row>
    <row r="54" spans="2:11" s="5" customFormat="1" ht="35.25" customHeight="1" x14ac:dyDescent="0.2">
      <c r="B54" s="11" t="s">
        <v>5</v>
      </c>
      <c r="C54" s="13"/>
      <c r="D54" s="13"/>
      <c r="E54" s="13"/>
      <c r="F54" s="38"/>
      <c r="G54" s="23"/>
      <c r="H54" s="23">
        <f>(G54/$O$2) *100</f>
        <v>0</v>
      </c>
      <c r="J54" s="31"/>
      <c r="K54" s="31"/>
    </row>
    <row r="55" spans="2:11" s="5" customFormat="1" ht="35.25" customHeight="1" x14ac:dyDescent="0.2">
      <c r="B55" s="10" t="s">
        <v>32</v>
      </c>
      <c r="C55" s="13"/>
      <c r="D55" s="13"/>
      <c r="E55" s="13"/>
      <c r="F55" s="38"/>
      <c r="G55" s="23"/>
      <c r="H55" s="28"/>
      <c r="J55" s="31"/>
      <c r="K55" s="31"/>
    </row>
    <row r="56" spans="2:11" s="5" customFormat="1" ht="35.25" customHeight="1" x14ac:dyDescent="0.2">
      <c r="B56" s="11" t="s">
        <v>5</v>
      </c>
      <c r="C56" s="13"/>
      <c r="D56" s="13"/>
      <c r="E56" s="13"/>
      <c r="F56" s="38"/>
      <c r="G56" s="23"/>
      <c r="H56" s="23">
        <f>(G56/$O$2) *100</f>
        <v>0</v>
      </c>
      <c r="J56" s="31"/>
      <c r="K56" s="31"/>
    </row>
    <row r="57" spans="2:11" s="5" customFormat="1" ht="35.25" customHeight="1" x14ac:dyDescent="0.2">
      <c r="B57" s="12" t="s">
        <v>29</v>
      </c>
      <c r="C57" s="13"/>
      <c r="D57" s="13"/>
      <c r="E57" s="13"/>
      <c r="F57" s="38"/>
      <c r="G57" s="23"/>
      <c r="H57" s="29"/>
      <c r="J57" s="31"/>
      <c r="K57" s="31"/>
    </row>
    <row r="58" spans="2:11" s="5" customFormat="1" ht="35.25" customHeight="1" x14ac:dyDescent="0.2">
      <c r="B58" s="11" t="s">
        <v>149</v>
      </c>
      <c r="C58" s="14"/>
      <c r="D58" s="14" t="s">
        <v>150</v>
      </c>
      <c r="E58" s="14" t="s">
        <v>151</v>
      </c>
      <c r="F58" s="37"/>
      <c r="G58" s="23">
        <v>21020119.609999999</v>
      </c>
      <c r="H58" s="23">
        <f t="shared" ref="H58:H61" si="3">(G58/$O$2) *100</f>
        <v>2.5116956329610236</v>
      </c>
      <c r="J58" s="31"/>
      <c r="K58" s="31"/>
    </row>
    <row r="59" spans="2:11" s="5" customFormat="1" ht="35.25" customHeight="1" x14ac:dyDescent="0.2">
      <c r="B59" s="11" t="s">
        <v>152</v>
      </c>
      <c r="C59" s="14"/>
      <c r="D59" s="14" t="s">
        <v>153</v>
      </c>
      <c r="E59" s="14" t="s">
        <v>154</v>
      </c>
      <c r="F59" s="37"/>
      <c r="G59" s="23">
        <v>396663.98</v>
      </c>
      <c r="H59" s="23">
        <f t="shared" si="3"/>
        <v>4.7397408045431133E-2</v>
      </c>
      <c r="J59" s="31"/>
      <c r="K59" s="31"/>
    </row>
    <row r="60" spans="2:11" s="5" customFormat="1" ht="35.25" customHeight="1" x14ac:dyDescent="0.2">
      <c r="B60" s="11" t="s">
        <v>155</v>
      </c>
      <c r="C60" s="14"/>
      <c r="D60" s="14" t="s">
        <v>156</v>
      </c>
      <c r="E60" s="14" t="s">
        <v>157</v>
      </c>
      <c r="F60" s="37"/>
      <c r="G60" s="23">
        <v>869835.77</v>
      </c>
      <c r="H60" s="23">
        <f t="shared" si="3"/>
        <v>0.10393673991573874</v>
      </c>
      <c r="J60" s="31"/>
      <c r="K60" s="31"/>
    </row>
    <row r="61" spans="2:11" s="5" customFormat="1" ht="35.25" customHeight="1" x14ac:dyDescent="0.2">
      <c r="B61" s="11" t="s">
        <v>158</v>
      </c>
      <c r="C61" s="14"/>
      <c r="D61" s="14" t="s">
        <v>156</v>
      </c>
      <c r="E61" s="14" t="s">
        <v>157</v>
      </c>
      <c r="F61" s="37"/>
      <c r="G61" s="23">
        <v>4647546.72</v>
      </c>
      <c r="H61" s="23">
        <f t="shared" si="3"/>
        <v>0.55533569823517903</v>
      </c>
      <c r="J61" s="31"/>
      <c r="K61" s="31"/>
    </row>
    <row r="62" spans="2:11" s="5" customFormat="1" ht="35.25" customHeight="1" x14ac:dyDescent="0.2">
      <c r="B62" s="11" t="s">
        <v>5</v>
      </c>
      <c r="C62" s="13"/>
      <c r="D62" s="13"/>
      <c r="E62" s="13"/>
      <c r="F62" s="38"/>
      <c r="G62" s="23">
        <f>SUM($G$58:$G$61)</f>
        <v>26934166.079999998</v>
      </c>
      <c r="H62" s="23">
        <f>(G62/$O$2) *100</f>
        <v>3.2183654791573724</v>
      </c>
      <c r="J62" s="31"/>
      <c r="K62" s="31"/>
    </row>
    <row r="63" spans="2:11" s="5" customFormat="1" ht="35.25" customHeight="1" x14ac:dyDescent="0.2">
      <c r="B63" s="12" t="s">
        <v>30</v>
      </c>
      <c r="C63" s="13"/>
      <c r="D63" s="13"/>
      <c r="E63" s="13"/>
      <c r="F63" s="38"/>
      <c r="G63" s="23"/>
      <c r="H63" s="28"/>
      <c r="J63" s="31"/>
      <c r="K63" s="31"/>
    </row>
    <row r="64" spans="2:11" s="5" customFormat="1" ht="35.25" customHeight="1" x14ac:dyDescent="0.2">
      <c r="B64" s="11" t="s">
        <v>159</v>
      </c>
      <c r="C64" s="14"/>
      <c r="D64" s="14" t="s">
        <v>150</v>
      </c>
      <c r="E64" s="14" t="s">
        <v>151</v>
      </c>
      <c r="F64" s="37"/>
      <c r="G64" s="23">
        <v>235354610.77000001</v>
      </c>
      <c r="H64" s="23">
        <f>(G64/$O$2) *100</f>
        <v>28.122539692258702</v>
      </c>
      <c r="J64" s="31"/>
      <c r="K64" s="31"/>
    </row>
    <row r="65" spans="1:15" s="5" customFormat="1" ht="35.25" customHeight="1" x14ac:dyDescent="0.2">
      <c r="B65" s="11" t="s">
        <v>5</v>
      </c>
      <c r="C65" s="13"/>
      <c r="D65" s="13"/>
      <c r="E65" s="13"/>
      <c r="F65" s="38"/>
      <c r="G65" s="23">
        <f>SUM($G$64)</f>
        <v>235354610.77000001</v>
      </c>
      <c r="H65" s="23">
        <f>(G65/$O$2) *100</f>
        <v>28.122539692258702</v>
      </c>
      <c r="J65" s="31"/>
      <c r="K65" s="31"/>
    </row>
    <row r="66" spans="1:15" s="5" customFormat="1" ht="35.25" customHeight="1" x14ac:dyDescent="0.2">
      <c r="B66" s="10" t="s">
        <v>11</v>
      </c>
      <c r="C66" s="13"/>
      <c r="D66" s="13"/>
      <c r="E66" s="13"/>
      <c r="F66" s="38"/>
      <c r="G66" s="23"/>
      <c r="H66" s="28"/>
      <c r="J66" s="31"/>
      <c r="K66" s="31"/>
    </row>
    <row r="67" spans="1:15" s="5" customFormat="1" ht="35.25" customHeight="1" x14ac:dyDescent="0.2">
      <c r="B67" s="11" t="s">
        <v>5</v>
      </c>
      <c r="C67" s="13"/>
      <c r="D67" s="13"/>
      <c r="E67" s="13"/>
      <c r="F67" s="38"/>
      <c r="G67" s="23"/>
      <c r="H67" s="23">
        <f>(G67/$O$2) *100</f>
        <v>0</v>
      </c>
      <c r="J67" s="31"/>
      <c r="K67" s="31"/>
    </row>
    <row r="68" spans="1:15" s="5" customFormat="1" ht="35.25" customHeight="1" x14ac:dyDescent="0.2">
      <c r="B68" s="10" t="s">
        <v>25</v>
      </c>
      <c r="C68" s="13"/>
      <c r="D68" s="13"/>
      <c r="E68" s="13"/>
      <c r="F68" s="38"/>
      <c r="G68" s="23"/>
      <c r="H68" s="28"/>
      <c r="J68" s="31"/>
      <c r="K68" s="31"/>
    </row>
    <row r="69" spans="1:15" s="7" customFormat="1" ht="35.25" customHeight="1" x14ac:dyDescent="0.2">
      <c r="A69" s="5"/>
      <c r="B69" s="11" t="s">
        <v>160</v>
      </c>
      <c r="C69" s="14"/>
      <c r="D69" s="14" t="s">
        <v>161</v>
      </c>
      <c r="E69" s="14" t="s">
        <v>162</v>
      </c>
      <c r="F69" s="37"/>
      <c r="G69" s="23">
        <v>400150.99</v>
      </c>
      <c r="H69" s="23">
        <f>(G69/$O$2) *100</f>
        <v>4.7814071125926873E-2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1" t="s">
        <v>5</v>
      </c>
      <c r="C70" s="13"/>
      <c r="D70" s="13"/>
      <c r="E70" s="13"/>
      <c r="F70" s="38"/>
      <c r="G70" s="23">
        <f>SUM($G$69)</f>
        <v>400150.99</v>
      </c>
      <c r="H70" s="23">
        <f>(G70/$O$2) *100</f>
        <v>4.7814071125926873E-2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0" t="s">
        <v>17</v>
      </c>
      <c r="C71" s="13"/>
      <c r="D71" s="13"/>
      <c r="E71" s="13"/>
      <c r="F71" s="38"/>
      <c r="G71" s="23"/>
      <c r="H71" s="28"/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1" t="s">
        <v>55</v>
      </c>
      <c r="C72" s="14"/>
      <c r="D72" s="14" t="s">
        <v>49</v>
      </c>
      <c r="E72" s="14" t="s">
        <v>50</v>
      </c>
      <c r="F72" s="37"/>
      <c r="G72" s="23">
        <v>2442.27</v>
      </c>
      <c r="H72" s="23">
        <f t="shared" ref="H72:H75" si="4">(G72/$O$2) *100</f>
        <v>2.9182702131692195E-4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163</v>
      </c>
      <c r="C73" s="14"/>
      <c r="D73" s="14" t="s">
        <v>49</v>
      </c>
      <c r="E73" s="14" t="s">
        <v>50</v>
      </c>
      <c r="F73" s="37"/>
      <c r="G73" s="23">
        <v>3767.86</v>
      </c>
      <c r="H73" s="23">
        <f t="shared" si="4"/>
        <v>4.5022186758187158E-4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1" t="s">
        <v>59</v>
      </c>
      <c r="C74" s="14"/>
      <c r="D74" s="14" t="s">
        <v>49</v>
      </c>
      <c r="E74" s="14" t="s">
        <v>50</v>
      </c>
      <c r="F74" s="37"/>
      <c r="G74" s="23">
        <v>2350.1</v>
      </c>
      <c r="H74" s="23">
        <f t="shared" si="4"/>
        <v>2.8081362126091634E-4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61</v>
      </c>
      <c r="C75" s="14"/>
      <c r="D75" s="14" t="s">
        <v>49</v>
      </c>
      <c r="E75" s="14" t="s">
        <v>50</v>
      </c>
      <c r="F75" s="37"/>
      <c r="G75" s="23">
        <v>4724.3</v>
      </c>
      <c r="H75" s="23">
        <f t="shared" si="4"/>
        <v>5.6450695328834832E-4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5</v>
      </c>
      <c r="C76" s="13"/>
      <c r="D76" s="13"/>
      <c r="E76" s="13"/>
      <c r="F76" s="38"/>
      <c r="G76" s="23">
        <f>SUM($G$72:$G$75)</f>
        <v>13284.529999999999</v>
      </c>
      <c r="H76" s="23">
        <f>(G76/$O$2) *100</f>
        <v>1.5873694634480581E-3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0" t="s">
        <v>18</v>
      </c>
      <c r="C77" s="13"/>
      <c r="D77" s="13"/>
      <c r="E77" s="13"/>
      <c r="F77" s="38"/>
      <c r="G77" s="23"/>
      <c r="H77" s="28"/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1" t="s">
        <v>5</v>
      </c>
      <c r="C78" s="13"/>
      <c r="D78" s="13"/>
      <c r="E78" s="13"/>
      <c r="F78" s="38"/>
      <c r="G78" s="23"/>
      <c r="H78" s="23">
        <f>(G78/$O$2) *100</f>
        <v>0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0" t="s">
        <v>26</v>
      </c>
      <c r="C79" s="13"/>
      <c r="D79" s="13"/>
      <c r="E79" s="13"/>
      <c r="F79" s="38"/>
      <c r="G79" s="23"/>
      <c r="H79" s="28"/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1" t="s">
        <v>5</v>
      </c>
      <c r="C80" s="13"/>
      <c r="D80" s="13"/>
      <c r="E80" s="13"/>
      <c r="F80" s="38"/>
      <c r="G80" s="23"/>
      <c r="H80" s="23">
        <f>(G80/$O$2) *100</f>
        <v>0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0" t="s">
        <v>22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5</v>
      </c>
      <c r="C82" s="13"/>
      <c r="D82" s="13"/>
      <c r="E82" s="13"/>
      <c r="F82" s="38"/>
      <c r="G82" s="23"/>
      <c r="H82" s="23">
        <f>(G82/$O$2) *100</f>
        <v>0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0" t="s">
        <v>19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0" t="s">
        <v>31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1" t="s">
        <v>5</v>
      </c>
      <c r="C86" s="13"/>
      <c r="D86" s="13"/>
      <c r="E86" s="13"/>
      <c r="F86" s="38"/>
      <c r="G86" s="23"/>
      <c r="H86" s="23">
        <f>(G86/$O$2) *100</f>
        <v>0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0" t="s">
        <v>20</v>
      </c>
      <c r="C87" s="13"/>
      <c r="D87" s="13"/>
      <c r="E87" s="13"/>
      <c r="F87" s="38"/>
      <c r="G87" s="23"/>
      <c r="H87" s="28"/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1" t="s">
        <v>164</v>
      </c>
      <c r="C88" s="14"/>
      <c r="D88" s="14" t="s">
        <v>150</v>
      </c>
      <c r="E88" s="14" t="s">
        <v>151</v>
      </c>
      <c r="F88" s="37"/>
      <c r="G88" s="23">
        <v>31245357.640000001</v>
      </c>
      <c r="H88" s="23">
        <f>(G88/$O$2) *100</f>
        <v>3.7335100746695207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1" t="s">
        <v>5</v>
      </c>
      <c r="C89" s="13"/>
      <c r="D89" s="13"/>
      <c r="E89" s="13"/>
      <c r="F89" s="38"/>
      <c r="G89" s="23">
        <f>SUM($G$88)</f>
        <v>31245357.640000001</v>
      </c>
      <c r="H89" s="23">
        <f>(G89/$O$2) *100</f>
        <v>3.7335100746695207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0" t="s">
        <v>34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0" t="s">
        <v>165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41" t="s">
        <v>166</v>
      </c>
      <c r="C93" s="13"/>
      <c r="D93" s="42" t="s">
        <v>167</v>
      </c>
      <c r="E93" s="43">
        <v>1027739039283</v>
      </c>
      <c r="F93" s="38"/>
      <c r="G93" s="23">
        <v>-37563.64</v>
      </c>
      <c r="H93" s="23">
        <f>(G93/$O$2) *100</f>
        <v>-4.4884820969922166E-3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1" t="s">
        <v>5</v>
      </c>
      <c r="C94" s="13"/>
      <c r="D94" s="13"/>
      <c r="E94" s="13"/>
      <c r="F94" s="38"/>
      <c r="G94" s="23">
        <f>G93</f>
        <v>-37563.64</v>
      </c>
      <c r="H94" s="23">
        <f>(G94/$O$2) *100</f>
        <v>-4.4884820969922166E-3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7"/>
      <c r="B95" s="10" t="s">
        <v>23</v>
      </c>
      <c r="C95" s="15"/>
      <c r="D95" s="15"/>
      <c r="E95" s="15"/>
      <c r="F95" s="39"/>
      <c r="G95" s="24">
        <f>G91+G89+G86+G84+G82+G80+G78+G76+G70+G67+G65+G62+G56+G54+G52+G50+G48+G46+G23+G21+G14+G94</f>
        <v>836889602.95000005</v>
      </c>
      <c r="H95" s="24">
        <f>(G95/$O$2) *100</f>
        <v>100</v>
      </c>
      <c r="I95" s="7"/>
      <c r="J95" s="33">
        <v>836927166.59000003</v>
      </c>
      <c r="K95" s="17">
        <f>ROUND(G95,2)-ROUND(J95,2)</f>
        <v>-37563.639999985695</v>
      </c>
      <c r="L95" s="7"/>
      <c r="M95" s="7"/>
      <c r="N95" s="7"/>
      <c r="O95" s="7"/>
    </row>
    <row r="96" spans="1:15" ht="35.25" customHeight="1" x14ac:dyDescent="0.2"/>
    <row r="97" ht="35.25" customHeight="1" x14ac:dyDescent="0.2"/>
    <row r="98" ht="35.25" customHeight="1" x14ac:dyDescent="0.2"/>
    <row r="99" ht="35.25" customHeight="1" x14ac:dyDescent="0.2"/>
    <row r="100" ht="35.25" customHeight="1" x14ac:dyDescent="0.2"/>
    <row r="101" ht="35.25" customHeight="1" x14ac:dyDescent="0.2"/>
    <row r="102" ht="35.25" customHeight="1" x14ac:dyDescent="0.2"/>
    <row r="103" ht="35.25" customHeight="1" x14ac:dyDescent="0.2"/>
    <row r="104" ht="35.25" customHeight="1" x14ac:dyDescent="0.2"/>
    <row r="105" ht="35.25" customHeight="1" x14ac:dyDescent="0.2"/>
    <row r="106" ht="35.25" customHeight="1" x14ac:dyDescent="0.2"/>
    <row r="107" ht="35.25" customHeight="1" x14ac:dyDescent="0.2"/>
    <row r="108" ht="35.25" customHeight="1" x14ac:dyDescent="0.2"/>
    <row r="109" ht="35.25" customHeight="1" x14ac:dyDescent="0.2"/>
    <row r="110" ht="35.25" customHeight="1" x14ac:dyDescent="0.2"/>
    <row r="111" ht="35.25" customHeight="1" x14ac:dyDescent="0.2"/>
    <row r="112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  <row r="637" ht="35.25" customHeight="1" x14ac:dyDescent="0.2"/>
    <row r="638" ht="35.25" customHeight="1" x14ac:dyDescent="0.2"/>
    <row r="639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Панова Оксана Геннадьевна</cp:lastModifiedBy>
  <cp:lastPrinted>2018-07-12T14:19:43Z</cp:lastPrinted>
  <dcterms:created xsi:type="dcterms:W3CDTF">2013-06-06T06:49:48Z</dcterms:created>
  <dcterms:modified xsi:type="dcterms:W3CDTF">2023-04-10T06:45:35Z</dcterms:modified>
</cp:coreProperties>
</file>