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panova\Desktop\ВСЕ\Раскрытие информации\Стройкомплекс\"/>
    </mc:Choice>
  </mc:AlternateContent>
  <bookViews>
    <workbookView xWindow="0" yWindow="0" windowWidth="14415" windowHeight="11415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портфеля'!$A$7:$O$13</definedName>
    <definedName name="Report07">'Состав портфеля'!$A$15:$O$20</definedName>
    <definedName name="Report08">'Состав портфеля'!#REF!</definedName>
    <definedName name="Report09">'Состав портфеля'!$A$22:$O$50</definedName>
    <definedName name="Report10">'Состав портфеля'!#REF!</definedName>
    <definedName name="Report11">'Состав портфеля'!#REF!</definedName>
    <definedName name="Report12">'Состав портфеля'!#REF!</definedName>
    <definedName name="Report13">'Состав портфеля'!#REF!</definedName>
    <definedName name="Report14">'Состав портфеля'!#REF!</definedName>
    <definedName name="Report15">'Состав портфеля'!$A$52:$O$55</definedName>
    <definedName name="Report16">'Состав портфеля'!$A$57:$O$58</definedName>
    <definedName name="Report17">'Состав портфеля'!#REF!</definedName>
    <definedName name="Report18">'Состав портфеля'!$A$60:$O$61</definedName>
    <definedName name="Report19">'Состав портфеля'!$A$63:$O$65</definedName>
    <definedName name="Report20">'Состав портфеля'!#REF!</definedName>
    <definedName name="Report21">'Состав портфеля'!#REF!</definedName>
    <definedName name="Report22">'Состав портфеля'!#REF!</definedName>
    <definedName name="Report23">'Состав портфеля'!#REF!</definedName>
    <definedName name="Report24">'Состав портфеля'!#REF!</definedName>
    <definedName name="Report25">'Состав портфеля'!$A$67:$O$68</definedName>
    <definedName name="Report26">'Состав портфеля'!#REF!</definedName>
    <definedName name="Report27">'Состав портфеля'!$A$73:$K$73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H7" i="12" l="1"/>
  <c r="H8" i="12"/>
  <c r="H9" i="12"/>
  <c r="H10" i="12"/>
  <c r="H11" i="12"/>
  <c r="H12" i="12"/>
  <c r="H15" i="12"/>
  <c r="H16" i="12"/>
  <c r="H17" i="12"/>
  <c r="H18" i="12"/>
  <c r="H19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2" i="12"/>
  <c r="H53" i="12"/>
  <c r="H54" i="12"/>
  <c r="H60" i="12"/>
  <c r="H57" i="12"/>
  <c r="H67" i="12"/>
  <c r="H70" i="12" l="1"/>
  <c r="H71" i="12"/>
  <c r="G72" i="12"/>
  <c r="H72" i="12" s="1"/>
  <c r="G68" i="12" l="1"/>
  <c r="G65" i="12"/>
  <c r="G61" i="12"/>
  <c r="G58" i="12"/>
  <c r="G55" i="12"/>
  <c r="G50" i="12"/>
  <c r="G20" i="12"/>
  <c r="G13" i="12"/>
  <c r="B5" i="9"/>
  <c r="G73" i="12" l="1"/>
  <c r="G76" i="12" s="1"/>
  <c r="K73" i="12"/>
  <c r="B3" i="12" l="1"/>
  <c r="H68" i="12" l="1"/>
  <c r="H61" i="12"/>
  <c r="H65" i="12"/>
  <c r="H58" i="12"/>
  <c r="H55" i="12"/>
  <c r="H50" i="12"/>
  <c r="H13" i="12"/>
  <c r="H20" i="12"/>
  <c r="B2" i="12"/>
  <c r="H73" i="12" l="1"/>
</calcChain>
</file>

<file path=xl/sharedStrings.xml><?xml version="1.0" encoding="utf-8"?>
<sst xmlns="http://schemas.openxmlformats.org/spreadsheetml/2006/main" count="229" uniqueCount="180">
  <si>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</si>
  <si>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</si>
  <si>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</si>
  <si>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</si>
  <si>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</si>
  <si>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</si>
  <si>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</si>
  <si>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</si>
  <si>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</si>
  <si>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Стоимость, руб.</t>
  </si>
  <si>
    <t>Полное наименование эмитента (дебитора)</t>
  </si>
  <si>
    <t>ОГРН</t>
  </si>
  <si>
    <t>Облигации российских эмитентов</t>
  </si>
  <si>
    <t>Предварительные затраты по ценным бумагам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</si>
  <si>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</si>
  <si>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</si>
  <si>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Всего активов:</t>
  </si>
  <si>
    <t>Наименование актива</t>
  </si>
  <si>
    <t>Средства на специальных брокерских, клиринговых счетах</t>
  </si>
  <si>
    <t>Денежные средства на счетах в кредитных организациях</t>
  </si>
  <si>
    <t>Депозиты и депозитные сертификаты</t>
  </si>
  <si>
    <t>Количество, шт.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</si>
  <si>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</si>
  <si>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</si>
  <si>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</si>
  <si>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</si>
  <si>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ПР - Стройкомплекс</t>
  </si>
  <si>
    <t>Report03</t>
  </si>
  <si>
    <t>Report04</t>
  </si>
  <si>
    <t>Report05</t>
  </si>
  <si>
    <t>Состав инвестиционного портфеля средств пенсионных резервов фонда на 30.09.2022</t>
  </si>
  <si>
    <t>Report28</t>
  </si>
  <si>
    <t>Акционерное общество «Негосударственный Пенсионный Фонд "Стройкомплекс"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</si>
  <si>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</si>
  <si>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</si>
  <si>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</si>
  <si>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</si>
  <si>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</si>
  <si>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26211RMFS</t>
  </si>
  <si>
    <t>RU000A0JTJL3</t>
  </si>
  <si>
    <t>26220RMFS</t>
  </si>
  <si>
    <t>RU000A0JXB41</t>
  </si>
  <si>
    <t>26221RMFS</t>
  </si>
  <si>
    <t>RU000A0JXFM1</t>
  </si>
  <si>
    <t>26239RMFS</t>
  </si>
  <si>
    <t>RU000A103901</t>
  </si>
  <si>
    <t>29012RMFS</t>
  </si>
  <si>
    <t>RU000A0JX0H6</t>
  </si>
  <si>
    <t>RU25072MOS0</t>
  </si>
  <si>
    <t>RU000A1030S9</t>
  </si>
  <si>
    <t>Правительство Москвы в лице Департамента финансов города Москвы</t>
  </si>
  <si>
    <t>1027700505348</t>
  </si>
  <si>
    <t>RU34011MOO0</t>
  </si>
  <si>
    <t>RU000A0ZYML3</t>
  </si>
  <si>
    <t>Министерство экономики и финансов Московской области</t>
  </si>
  <si>
    <t>1025002870837</t>
  </si>
  <si>
    <t>RU34012MOO0</t>
  </si>
  <si>
    <t>RU000A100XP4</t>
  </si>
  <si>
    <t>RU35002YML0</t>
  </si>
  <si>
    <t>RU000A0JX0Z8</t>
  </si>
  <si>
    <t>Правительство Ямало-Ненецкого автономного округа</t>
  </si>
  <si>
    <t>1028900508735</t>
  </si>
  <si>
    <t>RU35012SAM0</t>
  </si>
  <si>
    <t>RU000A0JWM56</t>
  </si>
  <si>
    <t>Министерство управления финансами Самарской области</t>
  </si>
  <si>
    <t>1026300972444</t>
  </si>
  <si>
    <t>4-05-00122-A</t>
  </si>
  <si>
    <t>RU000A0JT965</t>
  </si>
  <si>
    <t>публичное акционерное общество "Нефтяная компания "Роснефть"</t>
  </si>
  <si>
    <t>1027700043502</t>
  </si>
  <si>
    <t>4B02-01-00161-A-001P</t>
  </si>
  <si>
    <t>RU000A1018K1</t>
  </si>
  <si>
    <t>публичное акционерное общество "Татнефть" имени В.Д. Шашина</t>
  </si>
  <si>
    <t>1021601623702</t>
  </si>
  <si>
    <t>4B02-01-40155-F-001P</t>
  </si>
  <si>
    <t>RU000A100VQ6</t>
  </si>
  <si>
    <t>Публичное акционерное общество "Горно-металлургическая компания "Норильский никель"</t>
  </si>
  <si>
    <t>1028400000298</t>
  </si>
  <si>
    <t>4B02-01-65018-D-001P</t>
  </si>
  <si>
    <t>RU000A0ZZQN7</t>
  </si>
  <si>
    <t>Публичное акционерное общество "Федеральная сетевая компания Единой энергетической системы"</t>
  </si>
  <si>
    <t>1024701893336</t>
  </si>
  <si>
    <t>4B02-01-65116-D-001P</t>
  </si>
  <si>
    <t>RU000A100AD8</t>
  </si>
  <si>
    <t>Публичное акционерное общество "Россети Московский регион"</t>
  </si>
  <si>
    <t>1057746555811</t>
  </si>
  <si>
    <t>4B02-02-00124-A-001P</t>
  </si>
  <si>
    <t>RU000A0JXPN8</t>
  </si>
  <si>
    <t>ПУБЛИЧНОЕ АКЦИОНЕРНОЕ ОБЩЕСТВО "РОСТЕЛЕКОМ"</t>
  </si>
  <si>
    <t>1027700198767</t>
  </si>
  <si>
    <t>4B02-02-00124-A-002P</t>
  </si>
  <si>
    <t>RU000A101FC7</t>
  </si>
  <si>
    <t>4B02-02-55465-E-001P</t>
  </si>
  <si>
    <t>RU000A0ZYLF7</t>
  </si>
  <si>
    <t>Акционерное общество "Федеральная пассажирская компания"</t>
  </si>
  <si>
    <t>1097746772738</t>
  </si>
  <si>
    <t>4B02-02-60525-P-002P</t>
  </si>
  <si>
    <t>RU000A101MC3</t>
  </si>
  <si>
    <t>Публичное акционерное общество "Магнит"</t>
  </si>
  <si>
    <t>1032304945947</t>
  </si>
  <si>
    <t>4B02-03-00146-A-001P</t>
  </si>
  <si>
    <t>RU000A0ZYDS7</t>
  </si>
  <si>
    <t>Публичное акционерное общество "Газпром нефть"</t>
  </si>
  <si>
    <t>1025501701686</t>
  </si>
  <si>
    <t>4B02-03-00207-A-001P</t>
  </si>
  <si>
    <t>RU000A100YU2</t>
  </si>
  <si>
    <t>Публичное акционерное общество "Акрон"</t>
  </si>
  <si>
    <t>1025300786610</t>
  </si>
  <si>
    <t>4B02-03-00822-J-001P</t>
  </si>
  <si>
    <t>RU000A0ZYC98</t>
  </si>
  <si>
    <t>Публичное акционерное общество "МегаФон"</t>
  </si>
  <si>
    <t>1027809169585</t>
  </si>
  <si>
    <t>4B02-03-60525-P-002P</t>
  </si>
  <si>
    <t>RU000A101PJ1</t>
  </si>
  <si>
    <t>4B02-04-00122-A-002P</t>
  </si>
  <si>
    <t>RU000A0ZYT40</t>
  </si>
  <si>
    <t>4B02-04-00124-A-002P</t>
  </si>
  <si>
    <t>RU000A101LY9</t>
  </si>
  <si>
    <t>4B02-04-31153-H-001P</t>
  </si>
  <si>
    <t>RU000A100LS3</t>
  </si>
  <si>
    <t>Акционерное общество "Минерально-химическая компания "ЕвроХим"</t>
  </si>
  <si>
    <t>1027700002659</t>
  </si>
  <si>
    <t>4B02-04-32432-H</t>
  </si>
  <si>
    <t>RU000A0JVA10</t>
  </si>
  <si>
    <t>акционерное общество "Государственная транспортная лизинговая компания"</t>
  </si>
  <si>
    <t>1027739407189</t>
  </si>
  <si>
    <t>4B02-04-32432-H-001P</t>
  </si>
  <si>
    <t>RU000A0JXPG2</t>
  </si>
  <si>
    <t>4B02-05-00122-A-002P</t>
  </si>
  <si>
    <t>RU000A0ZYVU5</t>
  </si>
  <si>
    <t>4B02-05-31153-H-001P</t>
  </si>
  <si>
    <t>RU000A100LV7</t>
  </si>
  <si>
    <t>4B02-05-65045-D-001P</t>
  </si>
  <si>
    <t>RU000A0ZYU05</t>
  </si>
  <si>
    <t>открытое акционерное общество "Российские железные дороги"</t>
  </si>
  <si>
    <t>1037739877295</t>
  </si>
  <si>
    <t>4B02-06-65045-D-001P</t>
  </si>
  <si>
    <t>RU000A0ZZ4P9</t>
  </si>
  <si>
    <t>4B02-07-65045-D-001P</t>
  </si>
  <si>
    <t>RU000A0ZZ9R4</t>
  </si>
  <si>
    <t>4B02-08-04715-A-001P</t>
  </si>
  <si>
    <t>RU000A100A58</t>
  </si>
  <si>
    <t>Публичное акционерное общество "Мобильные ТелеСистемы"</t>
  </si>
  <si>
    <t>1027700149124</t>
  </si>
  <si>
    <t>4B02-116-00004-T-001P</t>
  </si>
  <si>
    <t>RU000A102UY8</t>
  </si>
  <si>
    <t>государственная корпорация развития "ВЭБ.РФ"</t>
  </si>
  <si>
    <t>1077711000102</t>
  </si>
  <si>
    <t>4B02-13-00206-A-001P</t>
  </si>
  <si>
    <t>RU000A1010B7</t>
  </si>
  <si>
    <t>Публичное акционерное общество "Транснефть"</t>
  </si>
  <si>
    <t>1027700049486</t>
  </si>
  <si>
    <t>4B02-13-04715-A-001P</t>
  </si>
  <si>
    <t>RU000A101939</t>
  </si>
  <si>
    <t>4B02-17-65045-D-001P</t>
  </si>
  <si>
    <t>RU000A1010M4</t>
  </si>
  <si>
    <t>АКБ «ПЕРЕСВЕТ» (ПАО), 40701/158, 29.09.2014</t>
  </si>
  <si>
    <t>Акционерный коммерческий банк «ПЕРЕСВЕТ» (Публичное акционерное общество)</t>
  </si>
  <si>
    <t>1027739250285</t>
  </si>
  <si>
    <t>Банк ГПБ (АО), 4267/2022-ДУ-4, 09.08.2022</t>
  </si>
  <si>
    <t>"Газпромбанк" (Акционерное общество)</t>
  </si>
  <si>
    <t>1027700167110</t>
  </si>
  <si>
    <t>ПАО Сбербанк, 40701810338000000262, 26.01.2015</t>
  </si>
  <si>
    <t>Публичное акционерное общество "Сбербанк России"</t>
  </si>
  <si>
    <t>1027700132195</t>
  </si>
  <si>
    <t>АКБ «ПЕРЕСВЕТ» (ПАО), 42007/1/2017, 24.04.2017</t>
  </si>
  <si>
    <t>ООО "ИК "Гелиус Капитал", 220810/3, 10.08.2022</t>
  </si>
  <si>
    <t>Общество с ограниченной ответственностью «Инвестиционная компания "Гелиус Капитал"</t>
  </si>
  <si>
    <t>1067746469702</t>
  </si>
  <si>
    <t>1-01-32694-F</t>
  </si>
  <si>
    <t>Публичное акционерное общество "Селигдар"</t>
  </si>
  <si>
    <t>1071402000438</t>
  </si>
  <si>
    <t>АКБ «ПЕРЕСВЕТ» (ПАО), 40701/158 (ДС от 24.04.2017), 29.09.2014</t>
  </si>
  <si>
    <t>Кредиторская задолженность</t>
  </si>
  <si>
    <t>Оплата услуг/вознаграждение Спецдепозитария</t>
  </si>
  <si>
    <t>Вознаграждение УК/Фонда</t>
  </si>
  <si>
    <t>Акционерное общество "Специализированный депозитарий "ИНФИНИТУМ"</t>
  </si>
  <si>
    <t>Акционерное общество УК "РФЦ-Капитал"</t>
  </si>
  <si>
    <t>1197456036975</t>
  </si>
  <si>
    <t>1027739039283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</si>
</sst>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_-* #,##0.00_р_._-;\-* #,##0.00_р_._-;_-* &quot;-&quot;??_р_._-;_-@_-"/>
  </numFmts>
  <fonts count="14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  <font>
      <sz val="10"/>
      <name val="Arial Cyr"/>
      <charset val="204"/>
    </font>
    <font>
      <sz val="8"/>
      <color theme="0"/>
      <name val="Verdana"/>
      <family val="2"/>
      <charset val="204"/>
    </font>
    <font>
      <sz val="11"/>
      <color theme="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9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0" fontId="5" fillId="2" borderId="1" xfId="1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22</v>
      </c>
      <c r="E6" s="2" t="s">
        <v>23</v>
      </c>
      <c r="F6" s="3">
        <v>44832</v>
      </c>
      <c r="G6" s="3">
        <v>44834</v>
      </c>
      <c r="H6" s="2" t="s">
        <v>24</v>
      </c>
      <c r="I6" s="2" t="s">
        <v>25</v>
      </c>
      <c r="J6" s="2" t="s">
        <v>26</v>
      </c>
      <c r="K6" s="2" t="s">
        <v>4</v>
      </c>
    </row>
    <row r="7" spans="1:14" x14ac:dyDescent="0.2">
      <c r="A7" t="s">
        <v>27</v>
      </c>
      <c r="B7">
        <v>245453605.05000001</v>
      </c>
      <c r="C7">
        <v>53119778.689999998</v>
      </c>
      <c r="D7">
        <v>242342542.44999999</v>
      </c>
      <c r="H7">
        <v>31301532.170000002</v>
      </c>
      <c r="I7">
        <v>234570015.86000001</v>
      </c>
      <c r="M7">
        <v>33214146.07</v>
      </c>
      <c r="N7">
        <v>324</v>
      </c>
    </row>
    <row r="8" spans="1:14" x14ac:dyDescent="0.2">
      <c r="A8" t="s">
        <v>28</v>
      </c>
      <c r="B8">
        <v>840001620.28999996</v>
      </c>
    </row>
    <row r="9" spans="1:14" x14ac:dyDescent="0.2">
      <c r="A9" t="s">
        <v>29</v>
      </c>
      <c r="B9" s="2" t="s">
        <v>30</v>
      </c>
      <c r="C9">
        <v>840001620.28999996</v>
      </c>
    </row>
    <row r="10" spans="1:14" x14ac:dyDescent="0.2">
      <c r="A10" t="s">
        <v>31</v>
      </c>
      <c r="B10" s="2" t="s">
        <v>32</v>
      </c>
    </row>
    <row r="11" spans="1:14" x14ac:dyDescent="0.2">
      <c r="A11" t="s">
        <v>33</v>
      </c>
      <c r="B11">
        <v>840001620.28999996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14"/>
  <sheetViews>
    <sheetView tabSelected="1" topLeftCell="A45" zoomScale="90" zoomScaleNormal="90" workbookViewId="0">
      <selection activeCell="M70" sqref="M70"/>
    </sheetView>
  </sheetViews>
  <sheetFormatPr defaultRowHeight="14.25" x14ac:dyDescent="0.2"/>
  <cols>
    <col min="1" max="1" width="2.19921875" style="34" customWidth="1"/>
    <col min="2" max="2" width="44.59765625" style="35" customWidth="1"/>
    <col min="3" max="3" width="10.59765625" style="34" customWidth="1"/>
    <col min="4" max="4" width="38.796875" style="34" customWidth="1"/>
    <col min="5" max="5" width="15.59765625" style="34" customWidth="1"/>
    <col min="6" max="6" width="16.296875" style="36" customWidth="1"/>
    <col min="7" max="7" width="17.19921875" style="37" customWidth="1"/>
    <col min="8" max="8" width="10.59765625" style="38" customWidth="1"/>
    <col min="9" max="9" width="1.3984375" style="34" customWidth="1"/>
    <col min="10" max="10" width="16.296875" style="38" hidden="1" customWidth="1"/>
    <col min="11" max="11" width="16.796875" style="38" hidden="1" customWidth="1"/>
    <col min="12" max="13" width="8.796875" style="34"/>
    <col min="14" max="14" width="8.796875" style="34" customWidth="1"/>
    <col min="15" max="15" width="10.69921875" style="34" hidden="1" customWidth="1"/>
    <col min="16" max="16384" width="8.796875" style="34"/>
  </cols>
  <sheetData>
    <row r="1" spans="1:15" s="4" customFormat="1" ht="11.25" x14ac:dyDescent="0.15">
      <c r="B1" s="5"/>
      <c r="F1" s="19"/>
      <c r="G1" s="11"/>
      <c r="H1" s="10"/>
      <c r="J1" s="10"/>
      <c r="K1" s="10"/>
    </row>
    <row r="2" spans="1:15" s="4" customFormat="1" ht="14.25" customHeight="1" x14ac:dyDescent="0.15">
      <c r="B2" s="50" t="str">
        <f>Report05_NAME</f>
        <v>Состав инвестиционного портфеля средств пенсионных резервов фонда на 30.09.2022</v>
      </c>
      <c r="C2" s="51"/>
      <c r="D2" s="51"/>
      <c r="E2" s="51"/>
      <c r="F2" s="51"/>
      <c r="G2" s="51"/>
      <c r="H2" s="51"/>
      <c r="J2" s="10"/>
      <c r="K2" s="10"/>
      <c r="O2" s="10">
        <v>839652823.05999994</v>
      </c>
    </row>
    <row r="3" spans="1:15" s="4" customFormat="1" ht="14.25" customHeight="1" x14ac:dyDescent="0.15">
      <c r="B3" s="52" t="str">
        <f>Report28_FULLNAME</f>
        <v>Акционерное общество «Негосударственный Пенсионный Фонд "Стройкомплекс"</v>
      </c>
      <c r="C3" s="53"/>
      <c r="D3" s="53"/>
      <c r="E3" s="53"/>
      <c r="F3" s="53"/>
      <c r="G3" s="53"/>
      <c r="H3" s="53"/>
      <c r="J3" s="10"/>
      <c r="K3" s="10"/>
    </row>
    <row r="4" spans="1:15" s="4" customFormat="1" ht="11.25" x14ac:dyDescent="0.15">
      <c r="B4" s="5"/>
      <c r="F4" s="19"/>
      <c r="G4" s="11"/>
      <c r="H4" s="10"/>
      <c r="J4" s="10"/>
      <c r="K4" s="10"/>
    </row>
    <row r="5" spans="1:15" s="4" customFormat="1" ht="97.5" customHeight="1" x14ac:dyDescent="0.15">
      <c r="B5" s="43" t="s">
        <v>17</v>
      </c>
      <c r="C5" s="43" t="s">
        <v>15</v>
      </c>
      <c r="D5" s="43" t="s">
        <v>10</v>
      </c>
      <c r="E5" s="43" t="s">
        <v>11</v>
      </c>
      <c r="F5" s="44" t="s">
        <v>21</v>
      </c>
      <c r="G5" s="13" t="s">
        <v>9</v>
      </c>
      <c r="H5" s="13" t="s">
        <v>6</v>
      </c>
      <c r="J5" s="17"/>
      <c r="K5" s="10"/>
    </row>
    <row r="6" spans="1:15" s="23" customFormat="1" ht="33" customHeight="1" x14ac:dyDescent="0.2">
      <c r="B6" s="24" t="s">
        <v>7</v>
      </c>
      <c r="C6" s="25"/>
      <c r="D6" s="25"/>
      <c r="E6" s="25"/>
      <c r="F6" s="26"/>
      <c r="G6" s="27"/>
      <c r="H6" s="28"/>
      <c r="J6" s="29"/>
      <c r="K6" s="29"/>
    </row>
    <row r="7" spans="1:15" s="23" customFormat="1" ht="35.25" customHeight="1" x14ac:dyDescent="0.2">
      <c r="B7" s="30" t="s">
        <v>34</v>
      </c>
      <c r="C7" s="7" t="s">
        <v>35</v>
      </c>
      <c r="D7" s="7" t="s">
        <v>36</v>
      </c>
      <c r="E7" s="7" t="s">
        <v>37</v>
      </c>
      <c r="F7" s="20">
        <v>2900</v>
      </c>
      <c r="G7" s="12">
        <v>2941402</v>
      </c>
      <c r="H7" s="12">
        <f t="shared" ref="H7:H12" si="0">(G7/$O$2) *100</f>
        <v>0.35031169064381423</v>
      </c>
      <c r="J7" s="29"/>
      <c r="K7" s="29"/>
    </row>
    <row r="8" spans="1:15" s="23" customFormat="1" ht="35.25" customHeight="1" x14ac:dyDescent="0.2">
      <c r="B8" s="30" t="s">
        <v>38</v>
      </c>
      <c r="C8" s="7" t="s">
        <v>39</v>
      </c>
      <c r="D8" s="7" t="s">
        <v>36</v>
      </c>
      <c r="E8" s="7" t="s">
        <v>37</v>
      </c>
      <c r="F8" s="20">
        <v>18299</v>
      </c>
      <c r="G8" s="12">
        <v>18085417.030000001</v>
      </c>
      <c r="H8" s="12">
        <f t="shared" si="0"/>
        <v>2.1539160630807115</v>
      </c>
      <c r="J8" s="29"/>
      <c r="K8" s="29"/>
    </row>
    <row r="9" spans="1:15" s="31" customFormat="1" ht="35.25" customHeight="1" x14ac:dyDescent="0.2">
      <c r="A9" s="23"/>
      <c r="B9" s="30" t="s">
        <v>40</v>
      </c>
      <c r="C9" s="7" t="s">
        <v>41</v>
      </c>
      <c r="D9" s="7" t="s">
        <v>36</v>
      </c>
      <c r="E9" s="7" t="s">
        <v>37</v>
      </c>
      <c r="F9" s="20">
        <v>54650</v>
      </c>
      <c r="G9" s="12">
        <v>54653207.149999999</v>
      </c>
      <c r="H9" s="12">
        <f t="shared" si="0"/>
        <v>6.5090244025886621</v>
      </c>
      <c r="I9" s="23"/>
      <c r="J9" s="29"/>
      <c r="K9" s="29"/>
      <c r="L9" s="23"/>
      <c r="M9" s="23"/>
      <c r="N9" s="23"/>
      <c r="O9" s="23"/>
    </row>
    <row r="10" spans="1:15" s="23" customFormat="1" ht="35.25" customHeight="1" x14ac:dyDescent="0.2">
      <c r="B10" s="30" t="s">
        <v>42</v>
      </c>
      <c r="C10" s="7" t="s">
        <v>43</v>
      </c>
      <c r="D10" s="7" t="s">
        <v>36</v>
      </c>
      <c r="E10" s="7" t="s">
        <v>37</v>
      </c>
      <c r="F10" s="20">
        <v>24254</v>
      </c>
      <c r="G10" s="12">
        <v>23146515.030000001</v>
      </c>
      <c r="H10" s="12">
        <f t="shared" si="0"/>
        <v>2.7566768543272073</v>
      </c>
      <c r="J10" s="29"/>
      <c r="K10" s="29"/>
    </row>
    <row r="11" spans="1:15" s="23" customFormat="1" ht="35.25" customHeight="1" x14ac:dyDescent="0.2">
      <c r="B11" s="30" t="s">
        <v>44</v>
      </c>
      <c r="C11" s="7" t="s">
        <v>45</v>
      </c>
      <c r="D11" s="7" t="s">
        <v>36</v>
      </c>
      <c r="E11" s="7" t="s">
        <v>37</v>
      </c>
      <c r="F11" s="20">
        <v>105</v>
      </c>
      <c r="G11" s="12">
        <v>94427.19</v>
      </c>
      <c r="H11" s="12">
        <f t="shared" si="0"/>
        <v>1.1245980172599554E-2</v>
      </c>
      <c r="J11" s="29"/>
      <c r="K11" s="29"/>
    </row>
    <row r="12" spans="1:15" s="23" customFormat="1" ht="35.25" customHeight="1" x14ac:dyDescent="0.2">
      <c r="B12" s="30" t="s">
        <v>46</v>
      </c>
      <c r="C12" s="7" t="s">
        <v>47</v>
      </c>
      <c r="D12" s="7" t="s">
        <v>36</v>
      </c>
      <c r="E12" s="7" t="s">
        <v>37</v>
      </c>
      <c r="F12" s="20">
        <v>138900</v>
      </c>
      <c r="G12" s="12">
        <v>146532636.65000001</v>
      </c>
      <c r="H12" s="12">
        <f t="shared" si="0"/>
        <v>17.451574344260742</v>
      </c>
      <c r="J12" s="29"/>
      <c r="K12" s="29"/>
    </row>
    <row r="13" spans="1:15" s="23" customFormat="1" ht="35.25" customHeight="1" x14ac:dyDescent="0.2">
      <c r="B13" s="30" t="s">
        <v>5</v>
      </c>
      <c r="C13" s="6"/>
      <c r="D13" s="6"/>
      <c r="E13" s="6"/>
      <c r="F13" s="21"/>
      <c r="G13" s="12">
        <f>SUM($G$7:$G$12)</f>
        <v>245453605.05000001</v>
      </c>
      <c r="H13" s="12">
        <f>(G13/$O$2) *100</f>
        <v>29.232749335073738</v>
      </c>
      <c r="J13" s="29"/>
      <c r="K13" s="29"/>
    </row>
    <row r="14" spans="1:15" s="23" customFormat="1" ht="35.25" customHeight="1" x14ac:dyDescent="0.2">
      <c r="A14" s="31"/>
      <c r="B14" s="24" t="s">
        <v>8</v>
      </c>
      <c r="C14" s="8"/>
      <c r="D14" s="8"/>
      <c r="E14" s="8"/>
      <c r="F14" s="22"/>
      <c r="G14" s="13"/>
      <c r="H14" s="14"/>
      <c r="I14" s="31"/>
      <c r="J14" s="32"/>
      <c r="K14" s="32"/>
      <c r="L14" s="31"/>
      <c r="M14" s="31"/>
      <c r="N14" s="31"/>
      <c r="O14" s="31"/>
    </row>
    <row r="15" spans="1:15" s="23" customFormat="1" ht="35.25" customHeight="1" x14ac:dyDescent="0.2">
      <c r="B15" s="30" t="s">
        <v>48</v>
      </c>
      <c r="C15" s="7" t="s">
        <v>49</v>
      </c>
      <c r="D15" s="7" t="s">
        <v>50</v>
      </c>
      <c r="E15" s="7" t="s">
        <v>51</v>
      </c>
      <c r="F15" s="20">
        <v>5220</v>
      </c>
      <c r="G15" s="12">
        <v>5001647.4000000004</v>
      </c>
      <c r="H15" s="12">
        <f t="shared" ref="H15:H19" si="1">(G15/$O$2) *100</f>
        <v>0.59568041250337012</v>
      </c>
      <c r="J15" s="29"/>
      <c r="K15" s="29"/>
    </row>
    <row r="16" spans="1:15" s="23" customFormat="1" ht="35.25" customHeight="1" x14ac:dyDescent="0.2">
      <c r="B16" s="30" t="s">
        <v>52</v>
      </c>
      <c r="C16" s="7" t="s">
        <v>53</v>
      </c>
      <c r="D16" s="7" t="s">
        <v>54</v>
      </c>
      <c r="E16" s="7" t="s">
        <v>55</v>
      </c>
      <c r="F16" s="20">
        <v>114320</v>
      </c>
      <c r="G16" s="12">
        <v>27932601.199999999</v>
      </c>
      <c r="H16" s="12">
        <f t="shared" si="1"/>
        <v>3.3266846049779781</v>
      </c>
      <c r="J16" s="29"/>
      <c r="K16" s="29"/>
    </row>
    <row r="17" spans="2:11" s="23" customFormat="1" ht="35.25" customHeight="1" x14ac:dyDescent="0.2">
      <c r="B17" s="30" t="s">
        <v>56</v>
      </c>
      <c r="C17" s="7" t="s">
        <v>57</v>
      </c>
      <c r="D17" s="7" t="s">
        <v>54</v>
      </c>
      <c r="E17" s="7" t="s">
        <v>55</v>
      </c>
      <c r="F17" s="20">
        <v>17869</v>
      </c>
      <c r="G17" s="12">
        <v>12988350.689999999</v>
      </c>
      <c r="H17" s="12">
        <f t="shared" si="1"/>
        <v>1.5468715561112187</v>
      </c>
      <c r="J17" s="29"/>
      <c r="K17" s="29"/>
    </row>
    <row r="18" spans="2:11" s="23" customFormat="1" ht="35.25" customHeight="1" x14ac:dyDescent="0.2">
      <c r="B18" s="30" t="s">
        <v>58</v>
      </c>
      <c r="C18" s="7" t="s">
        <v>59</v>
      </c>
      <c r="D18" s="7" t="s">
        <v>60</v>
      </c>
      <c r="E18" s="7" t="s">
        <v>61</v>
      </c>
      <c r="F18" s="20">
        <v>1500</v>
      </c>
      <c r="G18" s="12">
        <v>226155</v>
      </c>
      <c r="H18" s="12">
        <f t="shared" si="1"/>
        <v>2.6934346409484937E-2</v>
      </c>
      <c r="J18" s="29"/>
      <c r="K18" s="29"/>
    </row>
    <row r="19" spans="2:11" s="23" customFormat="1" ht="35.25" customHeight="1" x14ac:dyDescent="0.2">
      <c r="B19" s="30" t="s">
        <v>62</v>
      </c>
      <c r="C19" s="7" t="s">
        <v>63</v>
      </c>
      <c r="D19" s="7" t="s">
        <v>64</v>
      </c>
      <c r="E19" s="7" t="s">
        <v>65</v>
      </c>
      <c r="F19" s="20">
        <v>14020</v>
      </c>
      <c r="G19" s="12">
        <v>6971024.4000000004</v>
      </c>
      <c r="H19" s="12">
        <f t="shared" si="1"/>
        <v>0.83022699484235107</v>
      </c>
      <c r="J19" s="29"/>
      <c r="K19" s="29"/>
    </row>
    <row r="20" spans="2:11" s="23" customFormat="1" ht="35.25" customHeight="1" x14ac:dyDescent="0.2">
      <c r="B20" s="30" t="s">
        <v>5</v>
      </c>
      <c r="C20" s="6"/>
      <c r="D20" s="6"/>
      <c r="E20" s="6"/>
      <c r="F20" s="21"/>
      <c r="G20" s="12">
        <f>SUM($G$15:$G$19)</f>
        <v>53119778.689999998</v>
      </c>
      <c r="H20" s="12">
        <f>(G20/$O$2) *100</f>
        <v>6.3263979148444029</v>
      </c>
      <c r="J20" s="29"/>
      <c r="K20" s="29"/>
    </row>
    <row r="21" spans="2:11" s="23" customFormat="1" ht="35.25" customHeight="1" x14ac:dyDescent="0.2">
      <c r="B21" s="24" t="s">
        <v>12</v>
      </c>
      <c r="C21" s="6"/>
      <c r="D21" s="6"/>
      <c r="E21" s="6"/>
      <c r="F21" s="21"/>
      <c r="G21" s="12"/>
      <c r="H21" s="15"/>
      <c r="J21" s="29"/>
      <c r="K21" s="29"/>
    </row>
    <row r="22" spans="2:11" s="23" customFormat="1" ht="35.25" customHeight="1" x14ac:dyDescent="0.2">
      <c r="B22" s="30" t="s">
        <v>66</v>
      </c>
      <c r="C22" s="7" t="s">
        <v>67</v>
      </c>
      <c r="D22" s="7" t="s">
        <v>68</v>
      </c>
      <c r="E22" s="7" t="s">
        <v>69</v>
      </c>
      <c r="F22" s="20">
        <v>3840</v>
      </c>
      <c r="G22" s="12">
        <v>3922214.4</v>
      </c>
      <c r="H22" s="12">
        <f t="shared" ref="H22:H49" si="2">(G22/$O$2) *100</f>
        <v>0.467123350542195</v>
      </c>
      <c r="J22" s="29"/>
      <c r="K22" s="29"/>
    </row>
    <row r="23" spans="2:11" s="23" customFormat="1" ht="35.25" customHeight="1" x14ac:dyDescent="0.2">
      <c r="B23" s="30" t="s">
        <v>70</v>
      </c>
      <c r="C23" s="7" t="s">
        <v>71</v>
      </c>
      <c r="D23" s="7" t="s">
        <v>72</v>
      </c>
      <c r="E23" s="7" t="s">
        <v>73</v>
      </c>
      <c r="F23" s="20">
        <v>15540</v>
      </c>
      <c r="G23" s="12">
        <v>15124615.800000001</v>
      </c>
      <c r="H23" s="12">
        <f t="shared" si="2"/>
        <v>1.8012939853974892</v>
      </c>
      <c r="J23" s="29"/>
      <c r="K23" s="29"/>
    </row>
    <row r="24" spans="2:11" s="23" customFormat="1" ht="35.25" customHeight="1" x14ac:dyDescent="0.2">
      <c r="B24" s="30" t="s">
        <v>74</v>
      </c>
      <c r="C24" s="7" t="s">
        <v>75</v>
      </c>
      <c r="D24" s="7" t="s">
        <v>76</v>
      </c>
      <c r="E24" s="7" t="s">
        <v>77</v>
      </c>
      <c r="F24" s="20">
        <v>19524</v>
      </c>
      <c r="G24" s="12">
        <v>18291840.359999999</v>
      </c>
      <c r="H24" s="12">
        <f t="shared" si="2"/>
        <v>2.1785004298964763</v>
      </c>
      <c r="J24" s="29"/>
      <c r="K24" s="29"/>
    </row>
    <row r="25" spans="2:11" s="23" customFormat="1" ht="35.25" customHeight="1" x14ac:dyDescent="0.2">
      <c r="B25" s="30" t="s">
        <v>78</v>
      </c>
      <c r="C25" s="7" t="s">
        <v>79</v>
      </c>
      <c r="D25" s="7" t="s">
        <v>80</v>
      </c>
      <c r="E25" s="7" t="s">
        <v>81</v>
      </c>
      <c r="F25" s="20">
        <v>1380</v>
      </c>
      <c r="G25" s="12">
        <v>1383063.6</v>
      </c>
      <c r="H25" s="12">
        <f t="shared" si="2"/>
        <v>0.16471850769936244</v>
      </c>
      <c r="J25" s="29"/>
      <c r="K25" s="29"/>
    </row>
    <row r="26" spans="2:11" s="23" customFormat="1" ht="35.25" customHeight="1" x14ac:dyDescent="0.2">
      <c r="B26" s="30" t="s">
        <v>82</v>
      </c>
      <c r="C26" s="7" t="s">
        <v>83</v>
      </c>
      <c r="D26" s="7" t="s">
        <v>84</v>
      </c>
      <c r="E26" s="7" t="s">
        <v>85</v>
      </c>
      <c r="F26" s="20">
        <v>22081</v>
      </c>
      <c r="G26" s="12">
        <v>22753808.07</v>
      </c>
      <c r="H26" s="12">
        <f t="shared" si="2"/>
        <v>2.7099066953740305</v>
      </c>
      <c r="J26" s="29"/>
      <c r="K26" s="29"/>
    </row>
    <row r="27" spans="2:11" s="23" customFormat="1" ht="35.25" customHeight="1" x14ac:dyDescent="0.2">
      <c r="B27" s="30" t="s">
        <v>86</v>
      </c>
      <c r="C27" s="7" t="s">
        <v>87</v>
      </c>
      <c r="D27" s="7" t="s">
        <v>88</v>
      </c>
      <c r="E27" s="7" t="s">
        <v>89</v>
      </c>
      <c r="F27" s="20">
        <v>100</v>
      </c>
      <c r="G27" s="12">
        <v>105872</v>
      </c>
      <c r="H27" s="12">
        <f t="shared" si="2"/>
        <v>1.2609020906303151E-2</v>
      </c>
      <c r="J27" s="29"/>
      <c r="K27" s="29"/>
    </row>
    <row r="28" spans="2:11" s="23" customFormat="1" ht="35.25" customHeight="1" x14ac:dyDescent="0.2">
      <c r="B28" s="30" t="s">
        <v>90</v>
      </c>
      <c r="C28" s="7" t="s">
        <v>91</v>
      </c>
      <c r="D28" s="7" t="s">
        <v>88</v>
      </c>
      <c r="E28" s="7" t="s">
        <v>89</v>
      </c>
      <c r="F28" s="20">
        <v>1751</v>
      </c>
      <c r="G28" s="12">
        <v>1701464.21</v>
      </c>
      <c r="H28" s="12">
        <f t="shared" si="2"/>
        <v>0.20263901499184464</v>
      </c>
      <c r="J28" s="29"/>
      <c r="K28" s="29"/>
    </row>
    <row r="29" spans="2:11" s="23" customFormat="1" ht="35.25" customHeight="1" x14ac:dyDescent="0.2">
      <c r="B29" s="30" t="s">
        <v>92</v>
      </c>
      <c r="C29" s="7" t="s">
        <v>93</v>
      </c>
      <c r="D29" s="7" t="s">
        <v>94</v>
      </c>
      <c r="E29" s="7" t="s">
        <v>95</v>
      </c>
      <c r="F29" s="20">
        <v>950</v>
      </c>
      <c r="G29" s="12">
        <v>954284.5</v>
      </c>
      <c r="H29" s="12">
        <f t="shared" si="2"/>
        <v>0.11365227077094085</v>
      </c>
      <c r="J29" s="29"/>
      <c r="K29" s="29"/>
    </row>
    <row r="30" spans="2:11" s="23" customFormat="1" ht="35.25" customHeight="1" x14ac:dyDescent="0.2">
      <c r="B30" s="30" t="s">
        <v>96</v>
      </c>
      <c r="C30" s="7" t="s">
        <v>97</v>
      </c>
      <c r="D30" s="7" t="s">
        <v>98</v>
      </c>
      <c r="E30" s="7" t="s">
        <v>99</v>
      </c>
      <c r="F30" s="20">
        <v>4400</v>
      </c>
      <c r="G30" s="12">
        <v>4363216</v>
      </c>
      <c r="H30" s="12">
        <f t="shared" si="2"/>
        <v>0.51964524862774308</v>
      </c>
      <c r="J30" s="29"/>
      <c r="K30" s="29"/>
    </row>
    <row r="31" spans="2:11" s="23" customFormat="1" ht="35.25" customHeight="1" x14ac:dyDescent="0.2">
      <c r="B31" s="30" t="s">
        <v>100</v>
      </c>
      <c r="C31" s="7" t="s">
        <v>101</v>
      </c>
      <c r="D31" s="7" t="s">
        <v>102</v>
      </c>
      <c r="E31" s="7" t="s">
        <v>103</v>
      </c>
      <c r="F31" s="20">
        <v>949</v>
      </c>
      <c r="G31" s="12">
        <v>968824.61</v>
      </c>
      <c r="H31" s="12">
        <f t="shared" si="2"/>
        <v>0.11538395196115116</v>
      </c>
      <c r="J31" s="29"/>
      <c r="K31" s="29"/>
    </row>
    <row r="32" spans="2:11" s="23" customFormat="1" ht="35.25" customHeight="1" x14ac:dyDescent="0.2">
      <c r="B32" s="30" t="s">
        <v>104</v>
      </c>
      <c r="C32" s="7" t="s">
        <v>105</v>
      </c>
      <c r="D32" s="7" t="s">
        <v>106</v>
      </c>
      <c r="E32" s="7" t="s">
        <v>107</v>
      </c>
      <c r="F32" s="20">
        <v>6750</v>
      </c>
      <c r="G32" s="12">
        <v>6763365</v>
      </c>
      <c r="H32" s="12">
        <f t="shared" si="2"/>
        <v>0.80549541599250984</v>
      </c>
      <c r="J32" s="29"/>
      <c r="K32" s="29"/>
    </row>
    <row r="33" spans="2:11" s="23" customFormat="1" ht="35.25" customHeight="1" x14ac:dyDescent="0.2">
      <c r="B33" s="30" t="s">
        <v>108</v>
      </c>
      <c r="C33" s="7" t="s">
        <v>109</v>
      </c>
      <c r="D33" s="7" t="s">
        <v>110</v>
      </c>
      <c r="E33" s="7" t="s">
        <v>111</v>
      </c>
      <c r="F33" s="20">
        <v>5900</v>
      </c>
      <c r="G33" s="12">
        <v>5984701.9000000004</v>
      </c>
      <c r="H33" s="12">
        <f t="shared" si="2"/>
        <v>0.71275909943225968</v>
      </c>
      <c r="J33" s="29"/>
      <c r="K33" s="29"/>
    </row>
    <row r="34" spans="2:11" s="23" customFormat="1" ht="35.25" customHeight="1" x14ac:dyDescent="0.2">
      <c r="B34" s="30" t="s">
        <v>112</v>
      </c>
      <c r="C34" s="7" t="s">
        <v>113</v>
      </c>
      <c r="D34" s="7" t="s">
        <v>98</v>
      </c>
      <c r="E34" s="7" t="s">
        <v>99</v>
      </c>
      <c r="F34" s="20">
        <v>21090</v>
      </c>
      <c r="G34" s="12">
        <v>20526897</v>
      </c>
      <c r="H34" s="12">
        <f t="shared" si="2"/>
        <v>2.4446886184688248</v>
      </c>
      <c r="J34" s="29"/>
      <c r="K34" s="29"/>
    </row>
    <row r="35" spans="2:11" s="23" customFormat="1" ht="35.25" customHeight="1" x14ac:dyDescent="0.2">
      <c r="B35" s="30" t="s">
        <v>114</v>
      </c>
      <c r="C35" s="7" t="s">
        <v>115</v>
      </c>
      <c r="D35" s="7" t="s">
        <v>68</v>
      </c>
      <c r="E35" s="7" t="s">
        <v>69</v>
      </c>
      <c r="F35" s="20">
        <v>14357</v>
      </c>
      <c r="G35" s="12">
        <v>14123985.890000001</v>
      </c>
      <c r="H35" s="12">
        <f t="shared" si="2"/>
        <v>1.682122122632431</v>
      </c>
      <c r="J35" s="29"/>
      <c r="K35" s="29"/>
    </row>
    <row r="36" spans="2:11" s="23" customFormat="1" ht="35.25" customHeight="1" x14ac:dyDescent="0.2">
      <c r="B36" s="30" t="s">
        <v>116</v>
      </c>
      <c r="C36" s="7" t="s">
        <v>117</v>
      </c>
      <c r="D36" s="7" t="s">
        <v>88</v>
      </c>
      <c r="E36" s="7" t="s">
        <v>89</v>
      </c>
      <c r="F36" s="20">
        <v>3000</v>
      </c>
      <c r="G36" s="12">
        <v>2994691.35</v>
      </c>
      <c r="H36" s="12">
        <f t="shared" si="2"/>
        <v>0.35665828396625365</v>
      </c>
      <c r="J36" s="29"/>
      <c r="K36" s="29"/>
    </row>
    <row r="37" spans="2:11" s="23" customFormat="1" ht="35.25" customHeight="1" x14ac:dyDescent="0.2">
      <c r="B37" s="30" t="s">
        <v>118</v>
      </c>
      <c r="C37" s="7" t="s">
        <v>119</v>
      </c>
      <c r="D37" s="7" t="s">
        <v>120</v>
      </c>
      <c r="E37" s="7" t="s">
        <v>121</v>
      </c>
      <c r="F37" s="20">
        <v>19225</v>
      </c>
      <c r="G37" s="12">
        <v>19081197</v>
      </c>
      <c r="H37" s="12">
        <f t="shared" si="2"/>
        <v>2.2725103133055859</v>
      </c>
      <c r="J37" s="29"/>
      <c r="K37" s="29"/>
    </row>
    <row r="38" spans="2:11" s="23" customFormat="1" ht="35.25" customHeight="1" x14ac:dyDescent="0.2">
      <c r="B38" s="30" t="s">
        <v>122</v>
      </c>
      <c r="C38" s="7" t="s">
        <v>123</v>
      </c>
      <c r="D38" s="7" t="s">
        <v>124</v>
      </c>
      <c r="E38" s="7" t="s">
        <v>125</v>
      </c>
      <c r="F38" s="20">
        <v>8495</v>
      </c>
      <c r="G38" s="12">
        <v>8191813.4500000002</v>
      </c>
      <c r="H38" s="12">
        <f t="shared" si="2"/>
        <v>0.9756191160229839</v>
      </c>
      <c r="J38" s="29"/>
      <c r="K38" s="29"/>
    </row>
    <row r="39" spans="2:11" s="23" customFormat="1" ht="35.25" customHeight="1" x14ac:dyDescent="0.2">
      <c r="B39" s="30" t="s">
        <v>126</v>
      </c>
      <c r="C39" s="7" t="s">
        <v>127</v>
      </c>
      <c r="D39" s="7" t="s">
        <v>124</v>
      </c>
      <c r="E39" s="7" t="s">
        <v>125</v>
      </c>
      <c r="F39" s="20">
        <v>121</v>
      </c>
      <c r="G39" s="12">
        <v>121726</v>
      </c>
      <c r="H39" s="12">
        <f t="shared" si="2"/>
        <v>1.4497182246870348E-2</v>
      </c>
      <c r="J39" s="29"/>
      <c r="K39" s="29"/>
    </row>
    <row r="40" spans="2:11" s="23" customFormat="1" ht="35.25" customHeight="1" x14ac:dyDescent="0.2">
      <c r="B40" s="30" t="s">
        <v>128</v>
      </c>
      <c r="C40" s="7" t="s">
        <v>129</v>
      </c>
      <c r="D40" s="7" t="s">
        <v>68</v>
      </c>
      <c r="E40" s="7" t="s">
        <v>69</v>
      </c>
      <c r="F40" s="20">
        <v>379</v>
      </c>
      <c r="G40" s="12">
        <v>362892.5</v>
      </c>
      <c r="H40" s="12">
        <f t="shared" si="2"/>
        <v>4.3219350907138965E-2</v>
      </c>
      <c r="J40" s="29"/>
      <c r="K40" s="29"/>
    </row>
    <row r="41" spans="2:11" s="23" customFormat="1" ht="35.25" customHeight="1" x14ac:dyDescent="0.2">
      <c r="B41" s="30" t="s">
        <v>130</v>
      </c>
      <c r="C41" s="7" t="s">
        <v>131</v>
      </c>
      <c r="D41" s="7" t="s">
        <v>120</v>
      </c>
      <c r="E41" s="7" t="s">
        <v>121</v>
      </c>
      <c r="F41" s="20">
        <v>1</v>
      </c>
      <c r="G41" s="12">
        <v>984.6</v>
      </c>
      <c r="H41" s="12">
        <f t="shared" si="2"/>
        <v>1.1726275109893158E-4</v>
      </c>
      <c r="J41" s="29"/>
      <c r="K41" s="29"/>
    </row>
    <row r="42" spans="2:11" s="23" customFormat="1" ht="35.25" customHeight="1" x14ac:dyDescent="0.2">
      <c r="B42" s="30" t="s">
        <v>132</v>
      </c>
      <c r="C42" s="7" t="s">
        <v>133</v>
      </c>
      <c r="D42" s="7" t="s">
        <v>134</v>
      </c>
      <c r="E42" s="7" t="s">
        <v>135</v>
      </c>
      <c r="F42" s="20">
        <v>6055</v>
      </c>
      <c r="G42" s="12">
        <v>5555462.5</v>
      </c>
      <c r="H42" s="12">
        <f t="shared" si="2"/>
        <v>0.66163804222724776</v>
      </c>
      <c r="J42" s="29"/>
      <c r="K42" s="29"/>
    </row>
    <row r="43" spans="2:11" s="23" customFormat="1" ht="35.25" customHeight="1" x14ac:dyDescent="0.2">
      <c r="B43" s="30" t="s">
        <v>136</v>
      </c>
      <c r="C43" s="7" t="s">
        <v>137</v>
      </c>
      <c r="D43" s="7" t="s">
        <v>134</v>
      </c>
      <c r="E43" s="7" t="s">
        <v>135</v>
      </c>
      <c r="F43" s="20">
        <v>16410</v>
      </c>
      <c r="G43" s="12">
        <v>16405671.52</v>
      </c>
      <c r="H43" s="12">
        <f t="shared" si="2"/>
        <v>1.9538636766814852</v>
      </c>
      <c r="J43" s="29"/>
      <c r="K43" s="29"/>
    </row>
    <row r="44" spans="2:11" s="23" customFormat="1" ht="35.25" customHeight="1" x14ac:dyDescent="0.2">
      <c r="B44" s="30" t="s">
        <v>138</v>
      </c>
      <c r="C44" s="7" t="s">
        <v>139</v>
      </c>
      <c r="D44" s="7" t="s">
        <v>134</v>
      </c>
      <c r="E44" s="7" t="s">
        <v>135</v>
      </c>
      <c r="F44" s="20">
        <v>12825</v>
      </c>
      <c r="G44" s="12">
        <v>12460770</v>
      </c>
      <c r="H44" s="12">
        <f t="shared" si="2"/>
        <v>1.4840383617824837</v>
      </c>
      <c r="J44" s="29"/>
      <c r="K44" s="29"/>
    </row>
    <row r="45" spans="2:11" s="23" customFormat="1" ht="35.25" customHeight="1" x14ac:dyDescent="0.2">
      <c r="B45" s="30" t="s">
        <v>140</v>
      </c>
      <c r="C45" s="7" t="s">
        <v>141</v>
      </c>
      <c r="D45" s="7" t="s">
        <v>142</v>
      </c>
      <c r="E45" s="7" t="s">
        <v>143</v>
      </c>
      <c r="F45" s="20">
        <v>6400</v>
      </c>
      <c r="G45" s="12">
        <v>6466752</v>
      </c>
      <c r="H45" s="12">
        <f t="shared" si="2"/>
        <v>0.77016974425606122</v>
      </c>
      <c r="J45" s="29"/>
      <c r="K45" s="29"/>
    </row>
    <row r="46" spans="2:11" s="23" customFormat="1" ht="35.25" customHeight="1" x14ac:dyDescent="0.2">
      <c r="B46" s="30" t="s">
        <v>144</v>
      </c>
      <c r="C46" s="7" t="s">
        <v>145</v>
      </c>
      <c r="D46" s="7" t="s">
        <v>146</v>
      </c>
      <c r="E46" s="7" t="s">
        <v>147</v>
      </c>
      <c r="F46" s="20">
        <v>3737</v>
      </c>
      <c r="G46" s="12">
        <v>3862750.05</v>
      </c>
      <c r="H46" s="12">
        <f t="shared" si="2"/>
        <v>0.46004133421748467</v>
      </c>
      <c r="J46" s="29"/>
      <c r="K46" s="29"/>
    </row>
    <row r="47" spans="2:11" s="23" customFormat="1" ht="35.25" customHeight="1" x14ac:dyDescent="0.2">
      <c r="B47" s="30" t="s">
        <v>148</v>
      </c>
      <c r="C47" s="7" t="s">
        <v>149</v>
      </c>
      <c r="D47" s="7" t="s">
        <v>150</v>
      </c>
      <c r="E47" s="7" t="s">
        <v>151</v>
      </c>
      <c r="F47" s="20">
        <v>9550</v>
      </c>
      <c r="G47" s="12">
        <v>8662351.1400000006</v>
      </c>
      <c r="H47" s="12">
        <f t="shared" si="2"/>
        <v>1.0316586691665308</v>
      </c>
      <c r="J47" s="29"/>
      <c r="K47" s="29"/>
    </row>
    <row r="48" spans="2:11" s="23" customFormat="1" ht="35.25" customHeight="1" x14ac:dyDescent="0.2">
      <c r="B48" s="30" t="s">
        <v>152</v>
      </c>
      <c r="C48" s="7" t="s">
        <v>153</v>
      </c>
      <c r="D48" s="7" t="s">
        <v>142</v>
      </c>
      <c r="E48" s="7" t="s">
        <v>143</v>
      </c>
      <c r="F48" s="20">
        <v>40070</v>
      </c>
      <c r="G48" s="12">
        <v>39405421.100000001</v>
      </c>
      <c r="H48" s="12">
        <f t="shared" si="2"/>
        <v>4.6930612293295617</v>
      </c>
      <c r="J48" s="29"/>
      <c r="K48" s="29"/>
    </row>
    <row r="49" spans="1:15" s="23" customFormat="1" ht="35.25" customHeight="1" x14ac:dyDescent="0.2">
      <c r="B49" s="30" t="s">
        <v>154</v>
      </c>
      <c r="C49" s="7" t="s">
        <v>155</v>
      </c>
      <c r="D49" s="7" t="s">
        <v>134</v>
      </c>
      <c r="E49" s="7" t="s">
        <v>135</v>
      </c>
      <c r="F49" s="20">
        <v>1930</v>
      </c>
      <c r="G49" s="12">
        <v>1801905.9</v>
      </c>
      <c r="H49" s="12">
        <f t="shared" si="2"/>
        <v>0.21460130312349812</v>
      </c>
      <c r="J49" s="29"/>
      <c r="K49" s="29"/>
    </row>
    <row r="50" spans="1:15" s="23" customFormat="1" ht="35.25" customHeight="1" x14ac:dyDescent="0.2">
      <c r="B50" s="30" t="s">
        <v>5</v>
      </c>
      <c r="C50" s="6"/>
      <c r="D50" s="6"/>
      <c r="E50" s="6"/>
      <c r="F50" s="21"/>
      <c r="G50" s="12">
        <f>SUM($G$22:$G$49)</f>
        <v>242342542.44999999</v>
      </c>
      <c r="H50" s="12">
        <f>(G50/$O$2) *100</f>
        <v>28.862231602677845</v>
      </c>
      <c r="J50" s="29"/>
      <c r="K50" s="29"/>
    </row>
    <row r="51" spans="1:15" s="23" customFormat="1" ht="35.25" customHeight="1" x14ac:dyDescent="0.2">
      <c r="B51" s="33" t="s">
        <v>19</v>
      </c>
      <c r="C51" s="6"/>
      <c r="D51" s="6"/>
      <c r="E51" s="6"/>
      <c r="F51" s="21"/>
      <c r="G51" s="12"/>
      <c r="H51" s="16"/>
      <c r="J51" s="29"/>
      <c r="K51" s="29"/>
    </row>
    <row r="52" spans="1:15" s="23" customFormat="1" ht="35.25" customHeight="1" x14ac:dyDescent="0.2">
      <c r="B52" s="30" t="s">
        <v>156</v>
      </c>
      <c r="C52" s="7"/>
      <c r="D52" s="7" t="s">
        <v>157</v>
      </c>
      <c r="E52" s="7" t="s">
        <v>158</v>
      </c>
      <c r="F52" s="20"/>
      <c r="G52" s="12">
        <v>21020119.609999999</v>
      </c>
      <c r="H52" s="12">
        <f t="shared" ref="H52:H54" si="3">(G52/$O$2) *100</f>
        <v>2.5034298739561245</v>
      </c>
      <c r="J52" s="29"/>
      <c r="K52" s="29"/>
    </row>
    <row r="53" spans="1:15" s="23" customFormat="1" ht="35.25" customHeight="1" x14ac:dyDescent="0.2">
      <c r="B53" s="30" t="s">
        <v>159</v>
      </c>
      <c r="C53" s="7"/>
      <c r="D53" s="7" t="s">
        <v>160</v>
      </c>
      <c r="E53" s="7" t="s">
        <v>161</v>
      </c>
      <c r="F53" s="20"/>
      <c r="G53" s="12">
        <v>10239988.93</v>
      </c>
      <c r="H53" s="12">
        <f t="shared" si="3"/>
        <v>1.2195503485216377</v>
      </c>
      <c r="J53" s="29"/>
      <c r="K53" s="29"/>
    </row>
    <row r="54" spans="1:15" s="23" customFormat="1" ht="35.25" customHeight="1" x14ac:dyDescent="0.2">
      <c r="B54" s="30" t="s">
        <v>162</v>
      </c>
      <c r="C54" s="7"/>
      <c r="D54" s="7" t="s">
        <v>163</v>
      </c>
      <c r="E54" s="7" t="s">
        <v>164</v>
      </c>
      <c r="F54" s="20"/>
      <c r="G54" s="12">
        <v>41423.629999999997</v>
      </c>
      <c r="H54" s="12">
        <f t="shared" si="3"/>
        <v>4.9334235367704997E-3</v>
      </c>
      <c r="J54" s="29"/>
      <c r="K54" s="29"/>
    </row>
    <row r="55" spans="1:15" s="23" customFormat="1" ht="35.25" customHeight="1" x14ac:dyDescent="0.2">
      <c r="B55" s="30" t="s">
        <v>5</v>
      </c>
      <c r="C55" s="6"/>
      <c r="D55" s="6"/>
      <c r="E55" s="6"/>
      <c r="F55" s="21"/>
      <c r="G55" s="12">
        <f>SUM($G$52:$G$54)</f>
        <v>31301532.169999998</v>
      </c>
      <c r="H55" s="12">
        <f>(G55/$O$2) *100</f>
        <v>3.727913646014533</v>
      </c>
      <c r="J55" s="29"/>
      <c r="K55" s="29"/>
    </row>
    <row r="56" spans="1:15" s="23" customFormat="1" ht="35.25" customHeight="1" x14ac:dyDescent="0.2">
      <c r="B56" s="33" t="s">
        <v>20</v>
      </c>
      <c r="C56" s="6"/>
      <c r="D56" s="6"/>
      <c r="E56" s="6"/>
      <c r="F56" s="21"/>
      <c r="G56" s="12"/>
      <c r="H56" s="15"/>
      <c r="J56" s="29"/>
      <c r="K56" s="29"/>
    </row>
    <row r="57" spans="1:15" s="31" customFormat="1" ht="35.25" customHeight="1" x14ac:dyDescent="0.2">
      <c r="A57" s="23"/>
      <c r="B57" s="30" t="s">
        <v>165</v>
      </c>
      <c r="C57" s="7"/>
      <c r="D57" s="7" t="s">
        <v>157</v>
      </c>
      <c r="E57" s="7" t="s">
        <v>158</v>
      </c>
      <c r="F57" s="20"/>
      <c r="G57" s="12">
        <v>234570015.86000001</v>
      </c>
      <c r="H57" s="12">
        <f>(G57/$O$2) *100</f>
        <v>27.93654822777129</v>
      </c>
      <c r="I57" s="23"/>
      <c r="J57" s="29"/>
      <c r="K57" s="29"/>
      <c r="L57" s="23"/>
      <c r="M57" s="23"/>
      <c r="N57" s="23"/>
      <c r="O57" s="23"/>
    </row>
    <row r="58" spans="1:15" ht="35.25" customHeight="1" x14ac:dyDescent="0.2">
      <c r="A58" s="23"/>
      <c r="B58" s="30" t="s">
        <v>5</v>
      </c>
      <c r="C58" s="6"/>
      <c r="D58" s="6"/>
      <c r="E58" s="6"/>
      <c r="F58" s="21"/>
      <c r="G58" s="12">
        <f>SUM($G$57)</f>
        <v>234570015.86000001</v>
      </c>
      <c r="H58" s="12">
        <f>(G58/$O$2) *100</f>
        <v>27.93654822777129</v>
      </c>
      <c r="I58" s="23"/>
      <c r="J58" s="29"/>
      <c r="K58" s="29"/>
      <c r="L58" s="23"/>
      <c r="M58" s="23"/>
      <c r="N58" s="23"/>
      <c r="O58" s="23"/>
    </row>
    <row r="59" spans="1:15" ht="35.25" customHeight="1" x14ac:dyDescent="0.2">
      <c r="A59" s="23"/>
      <c r="B59" s="24" t="s">
        <v>18</v>
      </c>
      <c r="C59" s="6"/>
      <c r="D59" s="6"/>
      <c r="E59" s="6"/>
      <c r="F59" s="21"/>
      <c r="G59" s="12"/>
      <c r="H59" s="15"/>
      <c r="I59" s="23"/>
      <c r="J59" s="29"/>
      <c r="K59" s="29"/>
      <c r="L59" s="23"/>
      <c r="M59" s="23"/>
      <c r="N59" s="23"/>
      <c r="O59" s="23"/>
    </row>
    <row r="60" spans="1:15" ht="35.25" customHeight="1" x14ac:dyDescent="0.2">
      <c r="A60" s="23"/>
      <c r="B60" s="30" t="s">
        <v>166</v>
      </c>
      <c r="C60" s="7"/>
      <c r="D60" s="7" t="s">
        <v>167</v>
      </c>
      <c r="E60" s="7" t="s">
        <v>168</v>
      </c>
      <c r="F60" s="20"/>
      <c r="G60" s="12">
        <v>2039556.97</v>
      </c>
      <c r="H60" s="12">
        <f>(G60/$O$2) *100</f>
        <v>0.24290479517083183</v>
      </c>
      <c r="I60" s="23"/>
      <c r="J60" s="29"/>
      <c r="K60" s="29"/>
      <c r="L60" s="23"/>
      <c r="M60" s="23"/>
      <c r="N60" s="23"/>
      <c r="O60" s="23"/>
    </row>
    <row r="61" spans="1:15" ht="35.25" customHeight="1" x14ac:dyDescent="0.2">
      <c r="A61" s="23"/>
      <c r="B61" s="30" t="s">
        <v>5</v>
      </c>
      <c r="C61" s="6"/>
      <c r="D61" s="6"/>
      <c r="E61" s="6"/>
      <c r="F61" s="21"/>
      <c r="G61" s="12">
        <f>SUM($G$60)</f>
        <v>2039556.97</v>
      </c>
      <c r="H61" s="12">
        <f>(G61/$O$2) *100</f>
        <v>0.24290479517083183</v>
      </c>
      <c r="I61" s="23"/>
      <c r="J61" s="29"/>
      <c r="K61" s="29"/>
      <c r="L61" s="23"/>
      <c r="M61" s="23"/>
      <c r="N61" s="23"/>
      <c r="O61" s="23"/>
    </row>
    <row r="62" spans="1:15" ht="35.25" customHeight="1" x14ac:dyDescent="0.2">
      <c r="A62" s="23"/>
      <c r="B62" s="24" t="s">
        <v>13</v>
      </c>
      <c r="C62" s="6"/>
      <c r="D62" s="6"/>
      <c r="E62" s="6"/>
      <c r="F62" s="21"/>
      <c r="G62" s="12"/>
      <c r="H62" s="15"/>
      <c r="I62" s="23"/>
      <c r="J62" s="29"/>
      <c r="K62" s="29"/>
      <c r="L62" s="23"/>
      <c r="M62" s="23"/>
      <c r="N62" s="23"/>
      <c r="O62" s="23"/>
    </row>
    <row r="63" spans="1:15" ht="35.25" customHeight="1" x14ac:dyDescent="0.2">
      <c r="A63" s="23"/>
      <c r="B63" s="30" t="s">
        <v>169</v>
      </c>
      <c r="C63" s="7"/>
      <c r="D63" s="7" t="s">
        <v>170</v>
      </c>
      <c r="E63" s="7" t="s">
        <v>171</v>
      </c>
      <c r="F63" s="20"/>
      <c r="G63" s="12">
        <v>814.98</v>
      </c>
      <c r="H63" s="12">
        <v>0</v>
      </c>
      <c r="I63" s="23"/>
      <c r="J63" s="29"/>
      <c r="K63" s="29"/>
      <c r="L63" s="23"/>
      <c r="M63" s="23"/>
      <c r="N63" s="23"/>
      <c r="O63" s="23"/>
    </row>
    <row r="64" spans="1:15" ht="35.25" customHeight="1" x14ac:dyDescent="0.2">
      <c r="A64" s="23"/>
      <c r="B64" s="30" t="s">
        <v>122</v>
      </c>
      <c r="C64" s="7"/>
      <c r="D64" s="7" t="s">
        <v>124</v>
      </c>
      <c r="E64" s="7" t="s">
        <v>125</v>
      </c>
      <c r="F64" s="20"/>
      <c r="G64" s="12">
        <v>5.82</v>
      </c>
      <c r="H64" s="12">
        <v>0</v>
      </c>
      <c r="I64" s="23"/>
      <c r="J64" s="29"/>
      <c r="K64" s="29"/>
      <c r="L64" s="23"/>
      <c r="M64" s="23"/>
      <c r="N64" s="23"/>
      <c r="O64" s="23"/>
    </row>
    <row r="65" spans="1:15" ht="35.25" customHeight="1" x14ac:dyDescent="0.2">
      <c r="A65" s="23"/>
      <c r="B65" s="30" t="s">
        <v>5</v>
      </c>
      <c r="C65" s="6"/>
      <c r="D65" s="6"/>
      <c r="E65" s="6"/>
      <c r="F65" s="21"/>
      <c r="G65" s="12">
        <f>SUM($G$63:$G$64)</f>
        <v>820.80000000000007</v>
      </c>
      <c r="H65" s="12">
        <f>(G65/$O$2) *100</f>
        <v>9.7754688301851563E-5</v>
      </c>
      <c r="I65" s="23"/>
      <c r="J65" s="29"/>
      <c r="K65" s="29"/>
      <c r="L65" s="23"/>
      <c r="M65" s="23"/>
      <c r="N65" s="23"/>
      <c r="O65" s="23"/>
    </row>
    <row r="66" spans="1:15" ht="35.25" customHeight="1" x14ac:dyDescent="0.2">
      <c r="A66" s="23"/>
      <c r="B66" s="24" t="s">
        <v>14</v>
      </c>
      <c r="C66" s="6"/>
      <c r="D66" s="6"/>
      <c r="E66" s="6"/>
      <c r="F66" s="21"/>
      <c r="G66" s="12"/>
      <c r="H66" s="15"/>
      <c r="I66" s="23"/>
      <c r="J66" s="29"/>
      <c r="K66" s="29"/>
      <c r="L66" s="23"/>
      <c r="M66" s="23"/>
      <c r="N66" s="23"/>
      <c r="O66" s="23"/>
    </row>
    <row r="67" spans="1:15" ht="35.25" customHeight="1" x14ac:dyDescent="0.2">
      <c r="A67" s="23"/>
      <c r="B67" s="30" t="s">
        <v>172</v>
      </c>
      <c r="C67" s="7"/>
      <c r="D67" s="7" t="s">
        <v>157</v>
      </c>
      <c r="E67" s="7" t="s">
        <v>158</v>
      </c>
      <c r="F67" s="20"/>
      <c r="G67" s="12">
        <v>31173768.300000001</v>
      </c>
      <c r="H67" s="12">
        <f>(G67/$O$2) *100</f>
        <v>3.7126973725154002</v>
      </c>
      <c r="I67" s="23"/>
      <c r="J67" s="29"/>
      <c r="K67" s="29"/>
      <c r="L67" s="23"/>
      <c r="M67" s="23"/>
      <c r="N67" s="23"/>
      <c r="O67" s="23"/>
    </row>
    <row r="68" spans="1:15" ht="35.25" customHeight="1" x14ac:dyDescent="0.2">
      <c r="A68" s="23"/>
      <c r="B68" s="30" t="s">
        <v>5</v>
      </c>
      <c r="C68" s="6"/>
      <c r="D68" s="6"/>
      <c r="E68" s="6"/>
      <c r="F68" s="21"/>
      <c r="G68" s="12">
        <f>SUM($G$67)</f>
        <v>31173768.300000001</v>
      </c>
      <c r="H68" s="12">
        <f>(G68/$O$2) *100</f>
        <v>3.7126973725154002</v>
      </c>
      <c r="I68" s="23"/>
      <c r="J68" s="29"/>
      <c r="K68" s="29"/>
      <c r="L68" s="23"/>
      <c r="M68" s="23"/>
      <c r="N68" s="23"/>
      <c r="O68" s="23"/>
    </row>
    <row r="69" spans="1:15" ht="35.25" customHeight="1" x14ac:dyDescent="0.2">
      <c r="A69" s="23"/>
      <c r="B69" s="24" t="s">
        <v>173</v>
      </c>
      <c r="C69" s="6"/>
      <c r="D69" s="6"/>
      <c r="E69" s="6"/>
      <c r="F69" s="21"/>
      <c r="G69" s="12"/>
      <c r="H69" s="15"/>
      <c r="I69" s="23"/>
      <c r="J69" s="29"/>
      <c r="K69" s="29"/>
      <c r="L69" s="23"/>
      <c r="M69" s="23"/>
      <c r="N69" s="23"/>
      <c r="O69" s="23"/>
    </row>
    <row r="70" spans="1:15" ht="35.25" customHeight="1" x14ac:dyDescent="0.2">
      <c r="A70" s="23"/>
      <c r="B70" s="39" t="s">
        <v>174</v>
      </c>
      <c r="C70" s="6"/>
      <c r="D70" s="7" t="s">
        <v>176</v>
      </c>
      <c r="E70" s="41" t="s">
        <v>179</v>
      </c>
      <c r="F70" s="21"/>
      <c r="G70" s="12">
        <v>-8587.74</v>
      </c>
      <c r="H70" s="12">
        <f t="shared" ref="H70:H71" si="4">(G70/$O$2) *100</f>
        <v>-1.0227727179792185E-3</v>
      </c>
      <c r="I70" s="23"/>
      <c r="J70" s="29"/>
      <c r="K70" s="29"/>
      <c r="L70" s="23"/>
      <c r="M70" s="23"/>
      <c r="N70" s="23"/>
      <c r="O70" s="23"/>
    </row>
    <row r="71" spans="1:15" ht="35.25" customHeight="1" x14ac:dyDescent="0.2">
      <c r="A71" s="23"/>
      <c r="B71" s="39" t="s">
        <v>175</v>
      </c>
      <c r="C71" s="7"/>
      <c r="D71" s="7" t="s">
        <v>177</v>
      </c>
      <c r="E71" s="42" t="s">
        <v>178</v>
      </c>
      <c r="F71" s="20"/>
      <c r="G71" s="12">
        <v>-340209.49</v>
      </c>
      <c r="H71" s="12">
        <f t="shared" si="4"/>
        <v>-4.0517876038355119E-2</v>
      </c>
      <c r="I71" s="23"/>
      <c r="J71" s="29"/>
      <c r="K71" s="29"/>
      <c r="L71" s="23"/>
      <c r="M71" s="23"/>
      <c r="N71" s="23"/>
      <c r="O71" s="23"/>
    </row>
    <row r="72" spans="1:15" ht="35.25" customHeight="1" x14ac:dyDescent="0.2">
      <c r="A72" s="23"/>
      <c r="B72" s="30" t="s">
        <v>5</v>
      </c>
      <c r="C72" s="6"/>
      <c r="D72" s="6"/>
      <c r="E72" s="6"/>
      <c r="F72" s="21"/>
      <c r="G72" s="12">
        <f>G70+G71</f>
        <v>-348797.23</v>
      </c>
      <c r="H72" s="12">
        <f>(G72/$O$2) *100</f>
        <v>-4.1540648756334335E-2</v>
      </c>
      <c r="I72" s="23"/>
      <c r="J72" s="29"/>
      <c r="K72" s="29"/>
      <c r="L72" s="23"/>
      <c r="M72" s="23"/>
      <c r="N72" s="23"/>
      <c r="O72" s="23"/>
    </row>
    <row r="73" spans="1:15" ht="35.25" customHeight="1" x14ac:dyDescent="0.2">
      <c r="A73" s="31"/>
      <c r="B73" s="24" t="s">
        <v>16</v>
      </c>
      <c r="C73" s="8"/>
      <c r="D73" s="8"/>
      <c r="E73" s="8"/>
      <c r="F73" s="22"/>
      <c r="G73" s="13">
        <f>G68+G65+G61+G58+G55+G50+G20+G13+G72</f>
        <v>839652823.05999994</v>
      </c>
      <c r="H73" s="13">
        <f>H68+H65+H61+H58+H55+H50+H20+H13+H72</f>
        <v>100.00000000000001</v>
      </c>
      <c r="I73" s="31"/>
      <c r="J73" s="18">
        <v>840001620.28999996</v>
      </c>
      <c r="K73" s="9">
        <f>ROUND(G73,2)-ROUND(J73,2)</f>
        <v>-348797.23000001907</v>
      </c>
      <c r="L73" s="31"/>
      <c r="M73" s="31"/>
      <c r="N73" s="31"/>
      <c r="O73" s="31"/>
    </row>
    <row r="74" spans="1:15" ht="35.25" customHeight="1" x14ac:dyDescent="0.2">
      <c r="G74" s="40"/>
    </row>
    <row r="75" spans="1:15" s="45" customFormat="1" ht="35.25" customHeight="1" x14ac:dyDescent="0.2">
      <c r="B75" s="46"/>
      <c r="F75" s="47"/>
      <c r="G75" s="48">
        <v>839652823.05999994</v>
      </c>
      <c r="H75" s="49"/>
      <c r="J75" s="49"/>
      <c r="K75" s="49"/>
    </row>
    <row r="76" spans="1:15" s="45" customFormat="1" ht="35.25" customHeight="1" x14ac:dyDescent="0.2">
      <c r="B76" s="46"/>
      <c r="F76" s="47"/>
      <c r="G76" s="48">
        <f>G73-G75</f>
        <v>0</v>
      </c>
      <c r="H76" s="49"/>
      <c r="J76" s="49"/>
      <c r="K76" s="49"/>
    </row>
    <row r="77" spans="1:15" ht="35.25" customHeight="1" x14ac:dyDescent="0.2"/>
    <row r="78" spans="1:15" ht="35.25" customHeight="1" x14ac:dyDescent="0.2"/>
    <row r="79" spans="1:15" ht="35.25" customHeight="1" x14ac:dyDescent="0.2"/>
    <row r="80" spans="1:15" ht="35.25" customHeight="1" x14ac:dyDescent="0.2"/>
    <row r="81" ht="35.25" customHeight="1" x14ac:dyDescent="0.2"/>
    <row r="82" ht="35.25" customHeight="1" x14ac:dyDescent="0.2"/>
    <row r="83" ht="35.25" customHeight="1" x14ac:dyDescent="0.2"/>
    <row r="84" ht="35.25" customHeight="1" x14ac:dyDescent="0.2"/>
    <row r="85" ht="35.25" customHeight="1" x14ac:dyDescent="0.2"/>
    <row r="86" ht="35.25" customHeight="1" x14ac:dyDescent="0.2"/>
    <row r="87" ht="35.25" customHeight="1" x14ac:dyDescent="0.2"/>
    <row r="88" ht="35.25" customHeight="1" x14ac:dyDescent="0.2"/>
    <row r="89" ht="35.25" customHeight="1" x14ac:dyDescent="0.2"/>
    <row r="90" ht="35.25" customHeight="1" x14ac:dyDescent="0.2"/>
    <row r="91" ht="35.25" customHeight="1" x14ac:dyDescent="0.2"/>
    <row r="92" ht="35.25" customHeight="1" x14ac:dyDescent="0.2"/>
    <row r="93" ht="35.25" customHeight="1" x14ac:dyDescent="0.2"/>
    <row r="94" ht="35.25" customHeight="1" x14ac:dyDescent="0.2"/>
    <row r="95" ht="35.25" customHeight="1" x14ac:dyDescent="0.2"/>
    <row r="96" ht="35.25" customHeight="1" x14ac:dyDescent="0.2"/>
    <row r="97" ht="35.25" customHeight="1" x14ac:dyDescent="0.2"/>
    <row r="98" ht="35.25" customHeight="1" x14ac:dyDescent="0.2"/>
    <row r="99" ht="35.25" customHeight="1" x14ac:dyDescent="0.2"/>
    <row r="100" ht="35.25" customHeight="1" x14ac:dyDescent="0.2"/>
    <row r="101" ht="35.25" customHeight="1" x14ac:dyDescent="0.2"/>
    <row r="102" ht="35.25" customHeight="1" x14ac:dyDescent="0.2"/>
    <row r="103" ht="35.25" customHeight="1" x14ac:dyDescent="0.2"/>
    <row r="104" ht="35.25" customHeight="1" x14ac:dyDescent="0.2"/>
    <row r="105" ht="35.25" customHeight="1" x14ac:dyDescent="0.2"/>
    <row r="106" ht="35.25" customHeight="1" x14ac:dyDescent="0.2"/>
    <row r="107" ht="35.25" customHeight="1" x14ac:dyDescent="0.2"/>
    <row r="108" ht="35.25" customHeight="1" x14ac:dyDescent="0.2"/>
    <row r="109" ht="35.25" customHeight="1" x14ac:dyDescent="0.2"/>
    <row r="110" ht="35.25" customHeight="1" x14ac:dyDescent="0.2"/>
    <row r="111" ht="35.25" customHeight="1" x14ac:dyDescent="0.2"/>
    <row r="112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Состав портфеля</vt:lpstr>
      <vt:lpstr>Report06</vt:lpstr>
      <vt:lpstr>Report07</vt:lpstr>
      <vt:lpstr>Report09</vt:lpstr>
      <vt:lpstr>Report15</vt:lpstr>
      <vt:lpstr>Report16</vt:lpstr>
      <vt:lpstr>Report18</vt:lpstr>
      <vt:lpstr>Report19</vt:lpstr>
      <vt:lpstr>Report25</vt:lpstr>
      <vt:lpstr>Report27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Панова Оксана Геннадьевна</cp:lastModifiedBy>
  <cp:lastPrinted>2018-07-12T14:19:43Z</cp:lastPrinted>
  <dcterms:created xsi:type="dcterms:W3CDTF">2013-06-06T06:49:48Z</dcterms:created>
  <dcterms:modified xsi:type="dcterms:W3CDTF">2023-03-16T11:10:09Z</dcterms:modified>
</cp:coreProperties>
</file>